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C0A" lockStructure="1"/>
  <bookViews>
    <workbookView xWindow="14400" yWindow="108" windowWidth="14400" windowHeight="11640"/>
  </bookViews>
  <sheets>
    <sheet name="Unternehmensdaten" sheetId="7" r:id="rId1"/>
    <sheet name="Versicherungsschutz" sheetId="10" r:id="rId2"/>
    <sheet name="Risikocheck IT-Sicherheit" sheetId="3" r:id="rId3"/>
    <sheet name="Final rating" sheetId="8" state="hidden" r:id="rId4"/>
    <sheet name="Data" sheetId="9" state="veryHidden" r:id="rId5"/>
  </sheets>
  <definedNames>
    <definedName name="_xlnm._FilterDatabase" localSheetId="2" hidden="1">'Risikocheck IT-Sicherheit'!$A$2:$F$41</definedName>
    <definedName name="_xlnm._FilterDatabase" localSheetId="0" hidden="1">Unternehmensdaten!$A$2:$E$41</definedName>
    <definedName name="_xlnm.Print_Area" localSheetId="2">'Risikocheck IT-Sicherheit'!$A$1:$F$41</definedName>
    <definedName name="_xlnm.Print_Area" localSheetId="0">Unternehmensdaten!$A$1:$E$41</definedName>
  </definedNames>
  <calcPr calcId="145621"/>
</workbook>
</file>

<file path=xl/calcChain.xml><?xml version="1.0" encoding="utf-8"?>
<calcChain xmlns="http://schemas.openxmlformats.org/spreadsheetml/2006/main">
  <c r="F39" i="8" l="1"/>
  <c r="F38" i="8"/>
  <c r="F37" i="8"/>
  <c r="F36" i="8"/>
  <c r="F35" i="8"/>
  <c r="F34" i="8"/>
  <c r="F33" i="8"/>
  <c r="F32" i="8"/>
  <c r="F31" i="8"/>
  <c r="F30" i="8"/>
  <c r="F29" i="8"/>
  <c r="A37" i="8"/>
  <c r="D39" i="8" l="1"/>
  <c r="D38" i="8"/>
  <c r="D37" i="8"/>
  <c r="D36" i="8"/>
  <c r="D35" i="8"/>
  <c r="A30" i="8"/>
  <c r="A31" i="8" s="1"/>
  <c r="A32" i="8" s="1"/>
  <c r="A33" i="8" s="1"/>
  <c r="A34" i="8" s="1"/>
  <c r="A35" i="8" s="1"/>
  <c r="A36" i="8" s="1"/>
  <c r="A38" i="8" s="1"/>
  <c r="A39" i="8" s="1"/>
  <c r="D29" i="8"/>
  <c r="D28" i="9"/>
  <c r="D27" i="9"/>
  <c r="D25" i="9"/>
  <c r="D26" i="9"/>
  <c r="D23" i="9"/>
  <c r="D24" i="9"/>
  <c r="D20" i="9"/>
  <c r="D21" i="9"/>
  <c r="D22" i="9"/>
  <c r="D19" i="9"/>
  <c r="D11" i="9"/>
  <c r="D12" i="9"/>
  <c r="D13" i="9"/>
  <c r="D14" i="9"/>
  <c r="D15" i="9"/>
  <c r="D16" i="9"/>
  <c r="D17" i="9"/>
  <c r="D18" i="9"/>
  <c r="D10" i="9"/>
  <c r="D9" i="9"/>
  <c r="D8" i="9"/>
  <c r="D7" i="9"/>
  <c r="D5" i="9"/>
  <c r="D6" i="9"/>
  <c r="D4" i="9"/>
  <c r="D3" i="9"/>
  <c r="D34" i="8"/>
  <c r="D33" i="8"/>
  <c r="G3" i="9" l="1"/>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G21" i="9" l="1"/>
  <c r="G9" i="9"/>
  <c r="G5" i="9"/>
  <c r="I29" i="8" s="1"/>
  <c r="G24" i="9"/>
  <c r="G28" i="9"/>
  <c r="I28" i="9" s="1"/>
  <c r="G23" i="9"/>
  <c r="G18" i="9"/>
  <c r="G14" i="9"/>
  <c r="I14" i="9" s="1"/>
  <c r="G10" i="9"/>
  <c r="I10" i="9" s="1"/>
  <c r="G26" i="9"/>
  <c r="G20" i="9"/>
  <c r="G16" i="9"/>
  <c r="I36" i="8" s="1"/>
  <c r="G12" i="9"/>
  <c r="G11" i="9"/>
  <c r="I33" i="8" s="1"/>
  <c r="I21" i="9"/>
  <c r="G27" i="9"/>
  <c r="I38" i="8" s="1"/>
  <c r="G22" i="9"/>
  <c r="G17" i="9"/>
  <c r="G13" i="9"/>
  <c r="G25" i="9"/>
  <c r="G19" i="9"/>
  <c r="G15" i="9"/>
  <c r="I35" i="8" s="1"/>
  <c r="J35" i="8" s="1"/>
  <c r="G8" i="9"/>
  <c r="J49" i="9" s="1"/>
  <c r="H60" i="9" s="1"/>
  <c r="G4" i="9"/>
  <c r="G6" i="9"/>
  <c r="I30" i="8" s="1"/>
  <c r="J30" i="8" s="1"/>
  <c r="G7" i="9"/>
  <c r="I37" i="8"/>
  <c r="D32" i="8"/>
  <c r="D30" i="8"/>
  <c r="I31" i="8" l="1"/>
  <c r="J31" i="8" s="1"/>
  <c r="I11" i="9"/>
  <c r="J54" i="9"/>
  <c r="H64" i="9" s="1"/>
  <c r="I15" i="9"/>
  <c r="J55" i="9"/>
  <c r="I64" i="9" s="1"/>
  <c r="I39" i="8"/>
  <c r="K39" i="8" s="1"/>
  <c r="I6" i="9"/>
  <c r="I32" i="8"/>
  <c r="J32" i="8" s="1"/>
  <c r="G29" i="9"/>
  <c r="I16" i="9"/>
  <c r="I34" i="8"/>
  <c r="J34" i="8" s="1"/>
  <c r="L4" i="9"/>
  <c r="I27" i="9"/>
  <c r="J53" i="9"/>
  <c r="G64" i="9" s="1"/>
  <c r="K29" i="8"/>
  <c r="J29" i="8"/>
  <c r="I5" i="9"/>
  <c r="I8" i="9"/>
  <c r="J48" i="9"/>
  <c r="J47" i="9" s="1"/>
  <c r="F60" i="9" s="1"/>
  <c r="G30" i="9"/>
  <c r="K38" i="8"/>
  <c r="J38" i="8"/>
  <c r="K37" i="8"/>
  <c r="J37" i="8"/>
  <c r="K33" i="8"/>
  <c r="J33" i="8"/>
  <c r="K36" i="8"/>
  <c r="J36" i="8"/>
  <c r="K40" i="9"/>
  <c r="J40" i="9" s="1"/>
  <c r="J39" i="8" l="1"/>
  <c r="J28" i="8" s="1"/>
  <c r="G31" i="9"/>
  <c r="G33" i="9" s="1"/>
  <c r="J52" i="9"/>
  <c r="F64" i="9" s="1"/>
  <c r="G32" i="9"/>
  <c r="G34" i="9" s="1"/>
  <c r="G60" i="9"/>
  <c r="K55" i="9"/>
  <c r="L66" i="9"/>
  <c r="L5" i="9" l="1"/>
  <c r="I23" i="8" s="1"/>
  <c r="K42" i="9"/>
  <c r="J42" i="9" s="1"/>
  <c r="K44" i="9"/>
  <c r="J44" i="9" s="1"/>
  <c r="K48" i="9"/>
  <c r="K52" i="9"/>
  <c r="K54" i="9"/>
  <c r="K39" i="9"/>
  <c r="J39" i="9" s="1"/>
  <c r="K41" i="9"/>
  <c r="J41" i="9" s="1"/>
  <c r="K43" i="9"/>
  <c r="J43" i="9" s="1"/>
  <c r="K47" i="9"/>
  <c r="K49" i="9"/>
  <c r="K53" i="9"/>
  <c r="K38" i="9"/>
  <c r="J38" i="9" s="1"/>
  <c r="L3" i="9" l="1"/>
  <c r="K30" i="8" l="1"/>
  <c r="K31" i="8" l="1"/>
  <c r="D31" i="8"/>
  <c r="K32" i="8"/>
  <c r="K35" i="8"/>
  <c r="K34" i="8"/>
  <c r="A8" i="3" l="1"/>
  <c r="A13" i="3" l="1"/>
  <c r="A15" i="3" l="1"/>
  <c r="A18" i="3" l="1"/>
  <c r="A19" i="3" s="1"/>
  <c r="A20" i="3" s="1"/>
  <c r="A21" i="3" l="1"/>
  <c r="A22" i="3" s="1"/>
  <c r="A26" i="3" s="1"/>
  <c r="A28" i="3" l="1"/>
  <c r="A29" i="3" s="1"/>
  <c r="A30" i="3" s="1"/>
  <c r="A32" i="3" s="1"/>
  <c r="A33" i="3" l="1"/>
  <c r="A35" i="3" s="1"/>
  <c r="A36" i="3" s="1"/>
  <c r="A38" i="3" s="1"/>
  <c r="A39" i="3" s="1"/>
  <c r="A41" i="3" s="1"/>
</calcChain>
</file>

<file path=xl/sharedStrings.xml><?xml version="1.0" encoding="utf-8"?>
<sst xmlns="http://schemas.openxmlformats.org/spreadsheetml/2006/main" count="324" uniqueCount="244">
  <si>
    <t>Frage</t>
  </si>
  <si>
    <t>Bewertung</t>
  </si>
  <si>
    <t>Antwort</t>
  </si>
  <si>
    <t>Interne Audits</t>
  </si>
  <si>
    <t>Schutz vor Schadcode</t>
  </si>
  <si>
    <t>Mobile Computing</t>
  </si>
  <si>
    <t>Wird in Ihrem Unternehmen ein Schutz vor Schadcode umgesetzt?</t>
  </si>
  <si>
    <t>Werden Schutzmaßnahmen für mobile Endgeräte (Laptops, Smartphones etc.) umgesetzt?</t>
  </si>
  <si>
    <t>Wie wird das Netzwerkmanagement umgesetzt?</t>
  </si>
  <si>
    <t>Existiert eine Identifikation von Geräten im Netzwerk?</t>
  </si>
  <si>
    <t>Wie werden externe Zugänge abgesichert?</t>
  </si>
  <si>
    <t>1 - Es erfolgt keine Identifikation von Geräten im Netzwerk.
2 - Geräte werden nicht identifiziert, die Aktivierung von Netzwerkports wird aber gesteuert.
3 - Es werden technische Systeme zur Identifikation von Geräten eingesetzt, z.B. MAC-Adressfilter.
4 - wie 3, plus: Die eingesetzten Verfahren sind qualifiziert (z.B. 802.1x) und unterliegen der ständigen Kontrolle.  Netzwerkports werden bei unberechtigten Geräten automatisch gesperrt.</t>
  </si>
  <si>
    <t>Backup</t>
  </si>
  <si>
    <t>Existieren Verfahren zum Patch- und Schwachstellenmanagement?</t>
  </si>
  <si>
    <t>Existieren Verfahren zum Notfallmanagement?</t>
  </si>
  <si>
    <t>Existieren Vorgaben zur Datenvernichtung?</t>
  </si>
  <si>
    <t>Sind Vorgaben zur Passwortqualität umgesetzt?</t>
  </si>
  <si>
    <t>Monitoring and response</t>
  </si>
  <si>
    <t>Erfolgt ein Monitoring von Netzwerken und IT-Systemen zur Erkennung von Cyber-Angriffen und eine entsprechende Reaktion hierauf?</t>
  </si>
  <si>
    <t>Zusammenarbeit mit externen Dienstleistern</t>
  </si>
  <si>
    <t>Maximale Ausfallzeit</t>
  </si>
  <si>
    <t>1 - Sensibilisierungs- / Schulungsmaßnahmen für Mitarbeiter werden nicht durchgeführt.
2 - Es fand eine initiale Sensibilisierung / Schulung der Mitarbeiter statt.
3 - Mitarbeiter werden regelmäßig sensibilisiert / geschult, Planungen hierzu liegen vor.
4 - wie 3, plus: Teilnahmenachweise werden geführt und die vorhandene Sensibilisierung / Schulung wird durch definierte Verfahren gemessen.</t>
  </si>
  <si>
    <t>Umsatz des Unternehmens:</t>
  </si>
  <si>
    <t>Anzahl der Mitarbeiter:</t>
  </si>
  <si>
    <t>Ja;
Nein</t>
  </si>
  <si>
    <t>Ja
Nein</t>
  </si>
  <si>
    <t>Existieren Verfahren und Systeme zur Vergabe von Berechtigungen?</t>
  </si>
  <si>
    <t xml:space="preserve"> </t>
  </si>
  <si>
    <t>&lt; 10.000; 
10.000 - 100.000;
100.000 - 500.000;
500.000 - 1 Mio.; 
&gt; 1 Mio.</t>
  </si>
  <si>
    <t>Max</t>
  </si>
  <si>
    <t>Soll</t>
  </si>
  <si>
    <t>Ist</t>
  </si>
  <si>
    <t>Min</t>
  </si>
  <si>
    <t>Null</t>
  </si>
  <si>
    <t>Rating</t>
  </si>
  <si>
    <t>Minimum</t>
  </si>
  <si>
    <t>Gesamt-Rating</t>
  </si>
  <si>
    <t>Themengebiet</t>
  </si>
  <si>
    <t>Daten und Beschriftung Spider Diagramm</t>
  </si>
  <si>
    <t>Threat Intelligence</t>
  </si>
  <si>
    <t>Antwortmöglichkeiten</t>
  </si>
  <si>
    <t>Auswahl</t>
  </si>
  <si>
    <t>Die übrigen Fragen sind nicht mehr relevant, wenn eine Zertifizierung vorliegt</t>
  </si>
  <si>
    <t>Nutzung von Public Cloud Dienst-leistungen</t>
  </si>
  <si>
    <t>1. Allgemeine Daten</t>
  </si>
  <si>
    <t>2. Geschäftstätigkeit</t>
  </si>
  <si>
    <t>3. Finanz- / Unternehmenskennzahlen</t>
  </si>
  <si>
    <t xml:space="preserve">1.3) Website: </t>
  </si>
  <si>
    <t>1.4) Gründungsjahr:</t>
  </si>
  <si>
    <t>2.1) In welchem Geschäftsbereich ist Ihr Unternehmen tätig?</t>
  </si>
  <si>
    <t>Unternehmens-daten:</t>
  </si>
  <si>
    <t>Zertification/ Questionnaire Override</t>
  </si>
  <si>
    <t>SHOWSTOPPER</t>
  </si>
  <si>
    <t>IT-Sicherheitsrichtlinie 
(Security Policy)</t>
  </si>
  <si>
    <t>Existiert eine IT-Sicherheitsrichtlinie mit Zielen zur Informationssicherheit?</t>
  </si>
  <si>
    <t>Datenschutz</t>
  </si>
  <si>
    <t>Existiert ein (auch externer) Datenschutzbeauftragter?</t>
  </si>
  <si>
    <t>1 - Es ist keine IT-Sicherheitsorganisation definiert bzw. kein IT-Sicherheitsbeauftragter benannt.
2 - Ein IT-Sicherheitsbeauftragter ist benannt.
3 - Rollen und Verantwortlichkeiten im Bereich der IT-Sicherheit sind benannt und angemessen ausgebildet.
4 - wie 3, plus: Es erfolgt eine kontinuierliche Weiterbildung.</t>
  </si>
  <si>
    <t>Decken interne oder unabhängige Audits informationssicherheits-technische Themengebiete mit ab?</t>
  </si>
  <si>
    <t>1 - Audits mit Aspekten der informationstechischen Sicherheit werden nicht durchgeführt.
2 - Audits werden durchgeführt. Das letzte Audit liegt mehr als 24 Monate zurück.
3 - Audits werden durchgeführt. Das letzte Audit liegt mehr als 12 Monate zurück.
4 - Audits werden durchgeführt. Das letzte Audit wurde in den letzten 12 Monaten durchgeführt.</t>
  </si>
  <si>
    <t>Werden die eigenen Sicherheitsbedarfe bei Auswahl und Beauftragung von IT-Service-Dienstleistern berücksichtigt?</t>
  </si>
  <si>
    <t>1 - Es ist kein aktualisierter Virenscanner installiert. 
2 - Auf lokalen IT-Systemen  ist ein aktualisierter Virenscanner installiert. 
3 - Der lokale aktualisierte Virenscanner wird durch zentrale Gateways unterstützt.
4 - wie 3, plus: Es erfolgt eine regelmäßige Überprüfung der eingesetzten Lösungen sowie eine Auswertung der Protokollierungen.</t>
  </si>
  <si>
    <t xml:space="preserve">Sind Firewallsysteme / Sicherheitsgateways im Einsatz?           </t>
  </si>
  <si>
    <t>1 - Es sind keine Firewalls/ Sicherheitsgateways im Einsatz.
2 - Zum Schutz der Infrastruktur werden zentrale Firewalls eingesetzt.
3 - Es werden verschiedene nach Sicherheitsanforderungen gebildete Netzsegmente durch Firewalls separiert
4 - wie 3, plus: IDS/IPS/SIEM Systeme werden zusätzlich eingesetzt. Es erfolgt eine regelmäßige Auswertung der Protokollierung.</t>
  </si>
  <si>
    <t>Wiederherstellungstests</t>
  </si>
  <si>
    <t>Werden technische Penetrationstests / Vulnerability Assessments regelmäßig durchgeführt?</t>
  </si>
  <si>
    <t>Penetrationstests</t>
  </si>
  <si>
    <t>Notfallmanagement</t>
  </si>
  <si>
    <t>Erfolgt die Verarbeitung der Informationen in der Public Cloud nach den Anforderungen der eigenen Informationssicherheit?</t>
  </si>
  <si>
    <t>Datenvernichtung</t>
  </si>
  <si>
    <t>1 - Es bestehen keine Vorgaben zur Vernichtung von Daten.
2 - Datenträger werden gesammelt und der Vernichtung zugeführt. Es wird nicht nach Schutzbedarfen unterschieden, Einzelnachweise liegen nicht vor.
3 - Datenträger werden gesammelt und der Vernichtung zugeführt. Es wird nach Medien unterschieden, Einzelnachweise liegen bei hohem Schutzbedarf vor.
4 - wie 3, plus: Die Vorgaben zur Vernichtung werden auch für gespeicherte Daten (z.B. in Datenbanken, Backups oder Archiven) eingehalten. Das Einhalten der Prozesse wird durchgängig kontrolliert und dokumentiert.</t>
  </si>
  <si>
    <t>1 - Es sind keine Verfahren zur Berechtigungsvergabe etabliert.
2 - Berechtigungen werden auf Anforderung vergeben und lokal gepflegt.
3 - Die Vergabe von Berechtigungen erfolgt zentral gepflegt über einen geordneten Antragsprozess inkl. Freigabe.
4 - wie 3, plus: Vergebene Berechtigungen werden regelmäßig überprüft und automatisch entzogen. Das Berechtigungssystem (Legitimationen) ist rollenb-/tätigkeits-/zuständigkeitsbasiert. Die vergebenen Rollen und Rechte sind dokumentiert, die Prozesse der Berechtigungsvergabe komplett implementiert.</t>
  </si>
  <si>
    <t>1 - Es liegen keine Regelungen zum Umgang mit und Qualität von Passworten vor.
2 - Eine organisatorische Richtlinie regelt die Auswahl von und den Umgang mit Passworten, auf welche die Anwender hingewiesen werden.
3 - Der Umgang mit Passworten ist durch eine Richtlinie geregelt, die Qualität wird technisch überprüft. Ggf. vorhandene Schlüssel werden zentral verwaltet.
4 - wie 3, plus: Die Anwender werden regelmäßig geschult, die Richtlinie unterliegt einem regelmäßigen Review. Die Vorgaben zur Passwortqualität werden regelmäßig überprüft.</t>
  </si>
  <si>
    <t>Zutrittsschutz</t>
  </si>
  <si>
    <t>Gibt es einen Zutrittsschutz zu Gebäuden oder IT-Sicherheitszonen?</t>
  </si>
  <si>
    <t xml:space="preserve">Externe Zugänge zum Netzwerk </t>
  </si>
  <si>
    <t>2.3) Verarbeiten oder speichern Sie Payment Card Industry (PCI)-Daten (Kreditkarteninformationen) in Ihren Systemen weiter?
Wie viele Datensätze werden verarbeitet oder gespeichert?</t>
  </si>
  <si>
    <t>SB</t>
  </si>
  <si>
    <t>Datenmanipulation</t>
  </si>
  <si>
    <t>Erpressung</t>
  </si>
  <si>
    <t>Fehlbedienung</t>
  </si>
  <si>
    <t>Unternehmensdaten</t>
  </si>
  <si>
    <t>Angaben zur IT-Sicherheit</t>
  </si>
  <si>
    <t>Sichere Grundkonfiguration</t>
  </si>
  <si>
    <t>Sensibilisierung und Schulung der Mitarbeiter</t>
  </si>
  <si>
    <t>Vorhandene  Zertifizierungen</t>
  </si>
  <si>
    <t>Patch- und Schwachstellen-management</t>
  </si>
  <si>
    <t>Netzwerkmanagement</t>
  </si>
  <si>
    <t>Berechtigungsvergabe und -systeme</t>
  </si>
  <si>
    <t>Passwortqualität</t>
  </si>
  <si>
    <t>Erläuterung: Sie unterliegen dieser Regelung genau dann, wenn Sie mit der Kreditkartenindustrie einen Vertrag haben, der Sie zur Einhaltung der PCI-Standards verpflichtet.</t>
  </si>
  <si>
    <t>Tochter-
gesellschaften:</t>
  </si>
  <si>
    <t xml:space="preserve">Vorschäden:                                             </t>
  </si>
  <si>
    <t xml:space="preserve">Konkretisierung Vorschäden:                                             </t>
  </si>
  <si>
    <t>Versicherungsschutz</t>
  </si>
  <si>
    <t>1. Versicherungssummen</t>
  </si>
  <si>
    <t>Welche Versicherungssummen können wir Ihnen anbieten ?</t>
  </si>
  <si>
    <t>Alternative 1:</t>
  </si>
  <si>
    <t>Alternative 2:</t>
  </si>
  <si>
    <t>Alternative 3:</t>
  </si>
  <si>
    <t>VSU</t>
  </si>
  <si>
    <t>Welchen Selbstbehalt möchten Sie tragen ?</t>
  </si>
  <si>
    <t>2. Selbstbehalt</t>
  </si>
  <si>
    <t>keine Auswahl</t>
  </si>
  <si>
    <t>Hinweis: Unabhängig von der Höhe des Selbstbehalts können Sie im Notfall unsere 24/7-Cyber-Notfallhotline anrufen.</t>
  </si>
  <si>
    <t>3. Gewünschte Zusatzbausteine</t>
  </si>
  <si>
    <t>3.1. Datenmanipulation ("Fehlüberweisung" nach CyberAngriff)</t>
  </si>
  <si>
    <t>Zusatzbausteine</t>
  </si>
  <si>
    <t>ja</t>
  </si>
  <si>
    <t>nein</t>
  </si>
  <si>
    <t>3.3. Fehlbedienung (versehentliche Fehlbedienung der IT-Systeme ohne Cyber-Angriff)</t>
  </si>
  <si>
    <t>ja, Sublimit 50.000 EUR</t>
  </si>
  <si>
    <t>ja, Sublimit 100.000 EUR</t>
  </si>
  <si>
    <t>ja, Sublimit 250.000 EUR</t>
  </si>
  <si>
    <t>ja, Sublimit 500.000 EUR</t>
  </si>
  <si>
    <t>Hinweis: Wir können Ihnen nicht die "richtige" Versicherungssumme ausrechnen. Bitte prüfen Sie z.B. anhand der Deckungsbausteine entlang, wo Sie wie stark finanzielle Einbußen erleiden können und addieren Sie die Aufwendungen.</t>
  </si>
  <si>
    <t>3.2. Cyber-Erpressung ("Lösegeldversicherung" bei Cyber-Erpressungen)</t>
  </si>
  <si>
    <t>1.5) Sind weitere Gesellschaften mitzuversichern?
        Bitte reichen Sie ein Organigramm und eine Umsatzliste mit ein.</t>
  </si>
  <si>
    <t>Erläuterung: Bei Datensätzen handelt es sich um eine Gruppe von inhaltlich zusammenhängenden Datenfeldern, welche Daten sowohl von privaten als auch juristischen Personen enthalten. Zu diesen gehören bspw. Namen, Adressen, Sozialversicherungsdaten, Kontodaten, Projektdaten, oder Produktdaten von Geschäftspartnern, Mitarbeitern, Kunden, Patienten und anderen Dritten.</t>
  </si>
  <si>
    <t>3.2) innerhalb der EU (ohne Deutschland):</t>
  </si>
  <si>
    <t>3.1) in Deutschland:</t>
  </si>
  <si>
    <t>3.4) in den übrigen Ländern (rest of the world):</t>
  </si>
  <si>
    <t>3.3) in USA/Kanada:</t>
  </si>
  <si>
    <t>… davon anteilig durch Unternehmen (in EUR):</t>
  </si>
  <si>
    <t>Gesamtumsatz aller mitzuversichernden Unternehmen (in EUR):</t>
  </si>
  <si>
    <t>3.5) Anteil e-Commerce / Online vom Gesamtumsatz (in %):</t>
  </si>
  <si>
    <t>4. Verfügbarkeitsanforderungen und Abhängigkeit von der IT</t>
  </si>
  <si>
    <t>5. Externe Dienstleister in der IT</t>
  </si>
  <si>
    <t>5.2) Droht Ihnen eine Betriebsunterbrechung bei Ausfall o.g. IT-Dienstleister durch einen Cyber-Angriff?</t>
  </si>
  <si>
    <t>Ergänzende Anmerkungen</t>
  </si>
  <si>
    <t>Kategorie</t>
  </si>
  <si>
    <t>Ansprechpartner:</t>
  </si>
  <si>
    <t>5.4) Falls ja, welche Dienstleister verarbeiten oder erhalten Zugriff auf diese Daten?</t>
  </si>
  <si>
    <t>5.5) Falls ja, welche Aufgabe(n) werden vom/von den Dienstleister/n übernommen?</t>
  </si>
  <si>
    <t>3.6) Gesamt (Anzahl):</t>
  </si>
  <si>
    <t>3.7)  … davon im IT-Bereich tätig</t>
  </si>
  <si>
    <t>Besitzen Sie für die Versicherungspolice relevanten Bereiche gültige Zertifizierungen für Informationssicherheit?</t>
  </si>
  <si>
    <t>Kat. 2: Informationssicherheits- und Risikomanagement</t>
  </si>
  <si>
    <t>Kat. 1: Zertifizierungen</t>
  </si>
  <si>
    <t>Kat. 2.1: Sicherheitsorganisation</t>
  </si>
  <si>
    <t>Zusammenfassung Eingaben</t>
  </si>
  <si>
    <t>Geräteidentifikation</t>
  </si>
  <si>
    <t>Technische Schutzsysteme</t>
  </si>
  <si>
    <t>Thema</t>
  </si>
  <si>
    <t>In welchem Umfang nutzen Sie Threat Intelligence zum Update Ihrer Sicherheitsmaßnahmen?</t>
  </si>
  <si>
    <t>Wert</t>
  </si>
  <si>
    <t>Kat.</t>
  </si>
  <si>
    <t>Kat. 2.2: Awareness zur Informationssicherheit</t>
  </si>
  <si>
    <t>Kat. 3: Einsatz externer Dienstleister / Vertragsmanagement</t>
  </si>
  <si>
    <t>Kat. 4: Sicherheit von IT-Systemen</t>
  </si>
  <si>
    <t>Kat. 4.1: Schutz der IT-Systeme</t>
  </si>
  <si>
    <t>Kat. 4.2: Netzwerksicherheit</t>
  </si>
  <si>
    <t>Kat. 4.3: Erkennen von Angriffen</t>
  </si>
  <si>
    <t>Kat. 5: Datenverwaltung und Speicherung</t>
  </si>
  <si>
    <t>Kat. 6: Zugangs- und Zugriffskontrolle</t>
  </si>
  <si>
    <t>Kat. 7: Physikalische Sicherheit</t>
  </si>
  <si>
    <t>U-Kat.</t>
  </si>
  <si>
    <t>IT-Sicherheitsorganisation</t>
  </si>
  <si>
    <t>Existiert eine IT-Sicherheitsorganisation mit definierten Rollen und Verantwortlichkeiten?</t>
  </si>
  <si>
    <t>Detailwerte Kat. 4 inkl. Unterkapitel</t>
  </si>
  <si>
    <t>Detailwerte Kat. 2 inkl. Unterkapitel</t>
  </si>
  <si>
    <t>Kat. 1: Zertifizierung</t>
  </si>
  <si>
    <t>Inhalte Detailgrafiken Kat. 4 inkl. Unterkapitel</t>
  </si>
  <si>
    <t>Kat. 2: gesamt</t>
  </si>
  <si>
    <t>Inhalte Detailgrafiken Kat. 2 inkl. Unterkapitel</t>
  </si>
  <si>
    <t>Kat. 2.2: Awareness</t>
  </si>
  <si>
    <t>Kat. 4: gesamt</t>
  </si>
  <si>
    <t>Werden Backups regelmäßig durchgeführt?</t>
  </si>
  <si>
    <t>Backups</t>
  </si>
  <si>
    <t>IT-Dienstleister</t>
  </si>
  <si>
    <t>lfd. Nr.</t>
  </si>
  <si>
    <t xml:space="preserve">Werden Wiederherstellungstests von Backups regelmäßig durchgeführt? </t>
  </si>
  <si>
    <t>Berechtigungsvergabe und
-systeme</t>
  </si>
  <si>
    <t>Nutzung von Public Cloud Dienstleistungen</t>
  </si>
  <si>
    <t>Sichere Grundkonfiguration
(Härtung)</t>
  </si>
  <si>
    <t>Werden durch Sie oder einen IT-Dienstleister nicht zwingend notwendige Softwarebestandteile und Funktionen Ihres Computersystems entfernt bzw. deaktiviert?</t>
  </si>
  <si>
    <t>Erfolgen Sensibilisierung und Schulung der Mitarbeiter zur Informations- und Cyber-Sicherheit?</t>
  </si>
  <si>
    <t>Nr.</t>
  </si>
  <si>
    <t>Auswahl besonders wichtiger Risikomerkmale (Showstopper)</t>
  </si>
  <si>
    <t>Details Kat. 4: Sicherheit von IT-Systemen</t>
  </si>
  <si>
    <t>Details Kat. 2: ISM und Risk-Management</t>
  </si>
  <si>
    <t>Zusammenfassende Risikobewertung</t>
  </si>
  <si>
    <t>n.v. - es wird keine Public Cloud für Daten jedwelcher Art verwendet
1 - Der Stand der Informationssicherheit genutzter Public Cloud Dienstleistungen ist nicht bekannt.
2 - Die genutzten Cloud Dienstleistungen sind bekannt, befolgen aber nur deren eigenen Sicherheitsvorgaben.
3 - Die Verarbeitung der Informationen erfolgt gemäß der Klassifizierung der Informationen und nach den Vorgaben der Informationssicherheit.
4 - wie 3, plus: Es erfolgt eine regelmäßige Überprüfung der Vorgaben und der Dienstleister.</t>
  </si>
  <si>
    <t>ggf. ergänzende Anmerkungen</t>
  </si>
  <si>
    <t>IT-Sicherheits-organisation</t>
  </si>
  <si>
    <t>Sensibilisierung
und Schulung der Mitarbeiter</t>
  </si>
  <si>
    <t>Wiederherstellungs-tests von Backups</t>
  </si>
  <si>
    <t>Sind Sie bereits gegen Cyber-Risiken versichert?</t>
  </si>
  <si>
    <t>Falls ja, bei welchem Versicherer?</t>
  </si>
  <si>
    <t>Falls ja, wann endet der Vertrag?</t>
  </si>
  <si>
    <t>Vorversicherung</t>
  </si>
  <si>
    <t>Geschäftsbereich:</t>
  </si>
  <si>
    <t>6. Vorschäden</t>
  </si>
  <si>
    <t>Erste Maßnahme(n)</t>
  </si>
  <si>
    <t>Rating 1</t>
  </si>
  <si>
    <t>Rating 2</t>
  </si>
  <si>
    <t>gleiche Gewichtung der 7 Gruppen</t>
  </si>
  <si>
    <t>gleiche Gewichtung aller Fragen</t>
  </si>
  <si>
    <t>Showstopper zählen doppelt</t>
  </si>
  <si>
    <t>Rating 3</t>
  </si>
  <si>
    <t>Summe Showstopper "aktiv"</t>
  </si>
  <si>
    <t>Zeile</t>
  </si>
  <si>
    <t>Min.Wert</t>
  </si>
  <si>
    <t xml:space="preserve">       2</t>
  </si>
  <si>
    <t xml:space="preserve">            3</t>
  </si>
  <si>
    <t>Kategorien</t>
  </si>
  <si>
    <t>Kat. 2.2: Sensibilisierung/Schulung zur Informationssicherheit</t>
  </si>
  <si>
    <t>1 - Es existieren keine Verfahren zum Notfallmanagement.
2 - Es gibt Wiederanlaufpläne/ Wiederherstellungpläne für die Wiederherstellung nach einem IT-Notfall für die wichtigsten Geschäftsprozesse.
3 - Es gibt ein übergreifendes Notfallkonzept, in dem beschrieben ist, wie während einem IT-Notfall die Wertschöpfungsprozesse provisorisch aufrecht erhalten werden können.
4 - wie 3, plus: Es liegen Wiederanlaufpläne zu allen identifizierten Notfallsituationen und für kritische Geschäftsprozesse / Systeme vor. Es ist sichergestellt, dass diese Pläne aktuell sind.</t>
  </si>
  <si>
    <t>1 - Es gibt keinen Zutrittsschutz zu Gebäuden oder IT-Sicherheitszonen (z.B. Serverräume).
2 - Es gibt Zutrittsschutz zum Firmengelände, Gebäude bzw. - falls ein Gebäude mit mehreren Firmen geteilt wird - zum genutzten Teilbereich (Etage, etc.), die auf Antrag gewährt werden. Alternativ ist der Server in einem abgeschlossenen, nur berechtigten Mitarbeiter zugänglichen Raum platziert.
3 - wie 2, plus: Sicherheitsrelevante Bereiche (z.B. Serverräume) sind für Unberechtigte nicht zugänglich und werden technisch überwacht. Die Vergabe von Zutrittsberechtigungen erfolgt zentral. Externe werden begleitet oder entsprechend der Mitarbeiter geschult.
4 - wie 3, plus: Die Wirksamkeit und die Vergabeprozesse zu Gebäuden und sicherheitsrelevanten Bereichen werden regelmäßig überprüft. Bei einer Verletzung erfolgt eine 24x7 Reaktion.</t>
  </si>
  <si>
    <t>1 - Es wurden keine  Schutzmaßnahmen getroffen.
2 - Für die Nutzung mobiler Endgeräte liegen organisatorische Regelungen vor.
3 - Ist ein zentrales "Mobile Device Management" etabliert. (Möglichkeit Geräte zentral zu verwalten und ggf. Daten aus der Ferne zu löschen).
4 - wie 3, plus: Es sind weitere technische Maßnahmen (z.B. Schutzcontainer) umgesetzt, alle Maßnahmen werden regelmäßig im Risikomanagement betrachtet und ggf. angepasst.</t>
  </si>
  <si>
    <t>1 - Es werden keine Backups durchgeführt.  
2 - Es werden Backups erstellt. 
3 - Es gibt einen an den geschäftlichen Anforderungen angepassten Backup-Rhythmus. Backups sind nicht vom Netz erreichbar (Offline-Backup). Die zur Wiederherstellung benötigten Schritte sind dokumentiert.
4 - Es ist ein mehrstufiges (räumlich, zeitlich) Backup-Konzept etabliert.</t>
  </si>
  <si>
    <t>1 - Es werden keine Wiederherstellungstests durchgeführt.  
2 - Es ist ein Prozess beschrieben, wie Wiederherstellungstests durchzuführen sind. Bislang sind aber keine oder nur unregelmäßig ein Wiederherstellungstest durchgeführt worden.
3 - Auf Basis eines Prozesses werden Wiederherstellungstests regelmäßig, mindestens jährlich,  und bei Änderung des Backup-Verfahrens unverzüglich durchgeführt.
4 - wie 3, plus: Es gibt einen Prozess wie Backupanforderungen zu ermitteln und zu konzeptionieren sind.</t>
  </si>
  <si>
    <t>6.3) Falls Vorschäden vorhanden sind:
- Was ist vorgefallen?
- Wie hoch war der Schaden?
- Welche Maßnahmen haben Sie danach ergriffen? 
Bitte führen Sie diese kurz auf.</t>
  </si>
  <si>
    <t xml:space="preserve">1.1) Firmenname: </t>
  </si>
  <si>
    <r>
      <t>1.2) Anschrift</t>
    </r>
    <r>
      <rPr>
        <sz val="11"/>
        <color theme="1"/>
        <rFont val="Calibri"/>
        <family val="2"/>
        <scheme val="minor"/>
      </rPr>
      <t xml:space="preserve">: </t>
    </r>
  </si>
  <si>
    <t>1.6) Name, Vorname:</t>
  </si>
  <si>
    <t>1.7) E-Mail-Adresse:</t>
  </si>
  <si>
    <t>1.8) Telefonnummer:</t>
  </si>
  <si>
    <r>
      <t xml:space="preserve">2.2) Wie viele </t>
    </r>
    <r>
      <rPr>
        <sz val="11"/>
        <color theme="1"/>
        <rFont val="Calibri"/>
        <family val="2"/>
        <scheme val="minor"/>
      </rPr>
      <t>Datensätze speichert Ihr Unternehmen?</t>
    </r>
  </si>
  <si>
    <t xml:space="preserve">
Daten-verarbeitung</t>
  </si>
  <si>
    <t>4.1) Beziffern Sie die maximale Zeitspanne, die Ihr Unternehmen bei einem Ausfall der IT-Infrastrukturen weiterarbeiten kann.</t>
  </si>
  <si>
    <t>6.1) Hatten Sie Schäden/Vorfälle innerhalb der letzten 5 Jahre durch:
- Allgemeine Datenschutzverletzungen
   (z.B. Diebstahl vertraulicher Daten)
- eine behördliche Untersuchung von Datenschutzvorfällen
- Beschwerden (z.B. von Mitarbeitern) aufgrund von
   Datenschutzverletzungen</t>
  </si>
  <si>
    <t>6.2) Hatten Sie Schäden/Vorfälle innerhalb der letzten 5 Jahre durch:
- Unbefugtes Eindringen (z.B. Trojanerbefall) in
   Ihre IT Infrastruktur oder Applikationen 
- Ausfall eines Teils Ihrer IT-Infrastruktur oder
   Applikationen aufgrund eines unbefugten Eindringens
- Umsatzausfälle oder sonstige erhebliche Kosten verursacht durch
   unbefugtes Eindringen in Ihre IT Infrastruktur oder Applikationen</t>
  </si>
  <si>
    <r>
      <rPr>
        <i/>
        <sz val="11"/>
        <rFont val="Calibri"/>
        <family val="2"/>
        <scheme val="minor"/>
      </rPr>
      <t>Eine solche Richtlinie beschreibt den Anspruch an die Informationssicherheit. Hierzu werden Sicherheitsziele definiert und Strategien für die Aufrechterhaltung der Vertraulichkeit, Integrität, Verfügbarkeit und Authentizität (Echtheit) von Daten bzw. Informationen verabschiedet.</t>
    </r>
    <r>
      <rPr>
        <sz val="11"/>
        <rFont val="Calibri"/>
        <family val="2"/>
        <scheme val="minor"/>
      </rPr>
      <t xml:space="preserve">
1 - Es liegt keine von der Geschäftsführung unterzeichnete IT-Sicherheitsrichtlinie vor.
2 - Eine IT-Sicherheitsrichtlinie wurde initial erstellt.
3 - Eine IT-Sicherheitsrichtlinie liegt vor und beinhaltet identifizierte Ziele der Informationssicherheit.
4 - wie 3, plus: Das Dokument unterliegt einem regelmäßigen Review inkl. Anpassung der Sicherheitsziele.</t>
    </r>
  </si>
  <si>
    <r>
      <t xml:space="preserve">n.v. - Auf Basis der gesetzlichen Vorschriften (z.B. BDSG, ab 25.05.2018 zusätzlich EU-DSGVO) ist die Bestellung eines Datenschutzbeauftragten </t>
    </r>
    <r>
      <rPr>
        <u/>
        <sz val="11"/>
        <rFont val="Calibri"/>
        <family val="2"/>
        <scheme val="minor"/>
      </rPr>
      <t>nicht</t>
    </r>
    <r>
      <rPr>
        <sz val="11"/>
        <rFont val="Calibri"/>
        <family val="2"/>
        <scheme val="minor"/>
      </rPr>
      <t xml:space="preserve"> erforderlich.
1 - Es ist kein Datenschutzbeauftragter benannt.
2 - Ein Datenschutzbeauftrager ist benannt.
3 - Ein Datenschutzbeauftragter ist benannt und angemessen ausgebildet (vgl. § 4f BDSG)
4 - wie 3, plus: Es erfolgt eine regelmäßige Weiterbildung.</t>
    </r>
  </si>
  <si>
    <t>n.v. - nicht relevant, da keine Zusammenarbeit mit externen IT-Dienstleistern.
1 - Sicherheitsbedarfe sind unbekannt oder werden nicht berücksichtigt.
2 - Es findet eine allgemeine Berücksichtigung der Zuverlässigkeit des Dienstleisters im Bezug auf IT-Sicherheit statt.
3 - Sicherheitanforderungen werden mit dem IT-Servicedienstleister ermittelt und vertraglich fixiert.
4 - wie 3, plus: Sicherheitsanforderungen werden regelmäßig einem Review unterzogen und Verträge ggf. angepasst.</t>
  </si>
  <si>
    <r>
      <rPr>
        <i/>
        <sz val="11"/>
        <rFont val="Calibri"/>
        <family val="2"/>
        <scheme val="minor"/>
      </rPr>
      <t>Durch das Härten, d.h. das Entfernen bzw. Deaktivieren nicht mehr benötigter Software reduziert sich die Anzahl der Sicherheitslücken, die mit der meisten Software einhergehen. Ggf. wird für veraltete Software gar kein Sicherheitssupport mehr geleistet, was das Risiko noch erhöht.</t>
    </r>
    <r>
      <rPr>
        <sz val="11"/>
        <rFont val="Calibri"/>
        <family val="2"/>
        <scheme val="minor"/>
      </rPr>
      <t xml:space="preserve">
1 - Die eingesetzten IT-Systeme werden nicht gehärtet.
2 - Für IT-Systeme erfolgte eine initiale Härtung.
3 - Eine initiale Härtung ist erfolgt. Die Härtungsregeln werden fortlaufend aktualisiert und auf neue Systeme angewandt.
4 - wie 3, plus: Neue technische Anforderungen werden auch für die Härtung bestehender IT-Systeme umgesetzt.</t>
    </r>
  </si>
  <si>
    <r>
      <rPr>
        <i/>
        <sz val="11"/>
        <rFont val="Calibri"/>
        <family val="2"/>
        <scheme val="minor"/>
      </rPr>
      <t>Bei "Patches" handelt sich um kleine Updates, die Sicherheitslücken schließen und ggf. noch weitere Programmverbesserungen mit sich bringen.Im Bereich der Standardsoftware wie Mac OS X und Windows gibt es hierfür automatisierte Verfahren, bei Individualsoftware kann auch ein proaktives Handeln notwendig sein, um an Patches zu gelangen.</t>
    </r>
    <r>
      <rPr>
        <sz val="11"/>
        <rFont val="Calibri"/>
        <family val="2"/>
        <scheme val="minor"/>
      </rPr>
      <t xml:space="preserve">
1 - Verfahren zum Patch- und Schwachstellenmanagement existieren nicht.
2 - Patches werden sporadisch installiert. Meldungen zu Sicherheitslücken werden nicht systematisch erfasst. 
3 -  Es existieren Verantwortlichkeiten für die Erfassung von Sicherheitsmeldungen und dem Ausrollen von Patches. 
4 - wie 3, plus: Schwachstellen werden proaktiv analysiert, bewertet und geschlossen.</t>
    </r>
  </si>
  <si>
    <r>
      <rPr>
        <i/>
        <sz val="11"/>
        <rFont val="Calibri"/>
        <family val="2"/>
        <scheme val="minor"/>
      </rPr>
      <t>Es handelt sich hierbei um Tests, wie empfindlich Software und Netzwerke auf Angriffe reagieren.</t>
    </r>
    <r>
      <rPr>
        <sz val="11"/>
        <rFont val="Calibri"/>
        <family val="2"/>
        <scheme val="minor"/>
      </rPr>
      <t xml:space="preserve">
1 - Es werden keine Penetrationstests / Vulnerability Assessments durchgeführt.
2 - Penetrationstests / Vulnerability Assessments finden sporadisch statt.
3 - Penetrationstests / Vulnerability Assessments werden regelmäßig nach definierten Verfahren durchgeführt.
4 - wie 3, plus: Die Ergebnisse werden bewertet und fließen in das Risikomanagement ein. Schwachstellen werden geschlossen.</t>
    </r>
  </si>
  <si>
    <r>
      <rPr>
        <i/>
        <sz val="11"/>
        <rFont val="Calibri"/>
        <family val="2"/>
        <scheme val="minor"/>
      </rPr>
      <t>Es handelt sich hierbei um die Überwachung/Verwaltung von IT-Netzwerken und Telekommunikationsnetzen.</t>
    </r>
    <r>
      <rPr>
        <sz val="11"/>
        <rFont val="Calibri"/>
        <family val="2"/>
        <scheme val="minor"/>
      </rPr>
      <t xml:space="preserve">
1 - Es erfolgt kein Netzwerkmanagement.
2 - Das Management und die Administration von Netzwerkkomponenten erfolgt auf Anforderung dezentral.
3 - Es ist ein zentrales Netzwerkmanagementsystem umgesetzt, das auch WLANs umfasst.
4 - wie 3, plus: Über das zentrale Netzwerkemanagement können alle Komponenten sicher administriert werden, das Konzept des  Managementsystems wird regelmäßig überprüft und ggf. angepasst.</t>
    </r>
  </si>
  <si>
    <t>Externe Zugänge zum Netzwerk 
(z.B. Fernwartungen)</t>
  </si>
  <si>
    <t>n.v. - nicht relevant, da keine Zugriffe von außen erfolgen
1 - Externe Zugänge unterliegen keiner Steuerung.
2 - Externe Zugänge werden auf Anforderung vergeben, aber nicht überwacht.
3 - Die Vergabe von externen Zugängen unterliegt einem definierten Prozess, die Überwachung der Zugänge findet statt.
4 - wie 3, plus: Fernzugänge sind dokumentiert und werden regelmäßig überprüft.</t>
  </si>
  <si>
    <r>
      <rPr>
        <i/>
        <sz val="11"/>
        <rFont val="Calibri"/>
        <family val="2"/>
        <scheme val="minor"/>
      </rPr>
      <t>Monitoring bedeutet das zentrale Überwachen der IT-Infrastruktur hinsichtlich Verfügbarkeit und Performance. Dazu werden die Sicherheitssysteme überwacht, ungewöhnliche Ereignisse angezeigt und weitere Parameter angeschlossener Geräte ausgelesen und geprüft. Response bedeutet, nach vordefinierten Prozessen auf Zwischenfälle bzw. Störungen reagieren zu können.</t>
    </r>
    <r>
      <rPr>
        <sz val="11"/>
        <rFont val="Calibri"/>
        <family val="2"/>
        <scheme val="minor"/>
      </rPr>
      <t xml:space="preserve">
1 - Es ist kein Monitoring etabliert.
2 - Das Monitoring erfolgt mit dem Fokus der Betriebsüberwachung.
3 - Das bestehende klassische Monitoring ist um Aspekte zur Erkennung von Cyber-Security Ereignissen erweitert worden. Es erfolgt eine strukturierte Reaktion auf Ereignisse.
4 - wie 3, plus: Die Verfahren hierzu sind dokumentiert und unterliegen der regelmäßigen Überprüfung. Die Ergebnisse werden 24x7 ausgewertet und hierauf reagiert.</t>
    </r>
  </si>
  <si>
    <r>
      <rPr>
        <i/>
        <sz val="11"/>
        <rFont val="Calibri"/>
        <family val="2"/>
        <scheme val="minor"/>
      </rPr>
      <t>Beim "Threat Intelligence" bezieht das Unternehmen von Dritten kostenlose (öffentlich verfügbare) oder kostenpflichtige Informationen zu potentiellen bzw. aktuellen Sicherheitslücken, Angriffsszenarien und anderen möglichen Gefahrenquellen.</t>
    </r>
    <r>
      <rPr>
        <sz val="11"/>
        <rFont val="Calibri"/>
        <family val="2"/>
        <scheme val="minor"/>
      </rPr>
      <t xml:space="preserve">
1 - Es sind keine Prozesse zur "Threat Intelligence" etabliert.
2 - Die Verantwortlichen erlangen Informationen zu Schwachstellen und Angriffen ad-hoc und nicht geordnet.
3 - Es existieren Prozesse, über die die Verantwortlichen über neue Angriffsmöglichkeiten und Schwachstellen informiert werden und Sicherheitsmaßnahmen anpassen können.
4 - wie 3, plus: Die Verfahren hierzu sind dokumentiert und unterliegen der regelmäßigen Überprüfung. Reaktionen auf Meldungen sind 24x7 möglich.</t>
    </r>
  </si>
  <si>
    <t>5.3) Möchten Sie dieses Risiko mitversichern?</t>
  </si>
  <si>
    <r>
      <t xml:space="preserve">1 - Es liegen keine Zertifizierungen vor.
2 - Prozesse der Informationssicherheit wurden aufgebaut, aber nicht zertifiziert.
3 - Eine Zertifizierung nach VdS 3473 wurde ist vorhanden (zusätzlich PCI-DSS, falls Kreditkartendaten gespeichert werden) - </t>
    </r>
    <r>
      <rPr>
        <i/>
        <sz val="11"/>
        <color theme="1"/>
        <rFont val="Calibri"/>
        <family val="2"/>
        <scheme val="minor"/>
      </rPr>
      <t>bitte Zertifikat beifügen.</t>
    </r>
    <r>
      <rPr>
        <sz val="11"/>
        <color theme="1"/>
        <rFont val="Calibri"/>
        <family val="2"/>
        <scheme val="minor"/>
      </rPr>
      <t xml:space="preserve">
4 - Eine Zertifizierung auf Basis von IT-Grundschutz im Rahmen der ISO 27001 ist vorhanden (zusätzlich PCI-DSS, falls Kreditkartendaten gespeichert werden) -</t>
    </r>
    <r>
      <rPr>
        <i/>
        <sz val="11"/>
        <color theme="1"/>
        <rFont val="Calibri"/>
        <family val="2"/>
        <scheme val="minor"/>
      </rPr>
      <t xml:space="preserve"> bitte Zertifikat beifügen.</t>
    </r>
  </si>
  <si>
    <t>Summe alle</t>
  </si>
  <si>
    <t>Anzahl Werte</t>
  </si>
  <si>
    <t>Anzahl Showstopper "aktiv"</t>
  </si>
  <si>
    <t>n.v.</t>
  </si>
  <si>
    <t>Summe OHNE Showstopper "aktiv"</t>
  </si>
  <si>
    <t>Anzahl OHNE Showstopper "aktiv"</t>
  </si>
  <si>
    <t>n.v.-Option</t>
  </si>
  <si>
    <r>
      <t>5.1) Nutzt Ihre Gesellschaft externe Dienstleister für ausgewählte IT-Dienstleistungen/Services? (bspw. Internetauftritt, Entwicklung, Wartung, Datensicherung,  Rechenzentrumsbetrieb, Cloud</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</si>
</sst>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 [$EUR]"/>
  </numFmts>
  <fonts count="27" x14ac:knownFonts="1">
    <font>
      <sz val="11"/>
      <color theme="1"/>
      <name val="Calibri"/>
      <family val="2"/>
      <scheme val="minor"/>
    </font>
    <font>
      <b/>
      <sz val="11"/>
      <color theme="0"/>
      <name val="Calibri"/>
      <family val="2"/>
      <scheme val="minor"/>
    </font>
    <font>
      <sz val="11"/>
      <color theme="0"/>
      <name val="Calibri"/>
      <family val="2"/>
      <scheme val="minor"/>
    </font>
    <font>
      <b/>
      <sz val="15"/>
      <color theme="0"/>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b/>
      <sz val="11"/>
      <color theme="1"/>
      <name val="Calibri"/>
      <family val="2"/>
      <scheme val="minor"/>
    </font>
    <font>
      <i/>
      <sz val="11"/>
      <color theme="1"/>
      <name val="Calibri"/>
      <family val="2"/>
      <scheme val="minor"/>
    </font>
    <font>
      <sz val="15"/>
      <color theme="1"/>
      <name val="Calibri"/>
      <family val="2"/>
      <scheme val="minor"/>
    </font>
    <font>
      <b/>
      <sz val="11"/>
      <name val="Calibri"/>
      <family val="2"/>
      <scheme val="minor"/>
    </font>
    <font>
      <i/>
      <sz val="11"/>
      <color theme="0"/>
      <name val="Calibri"/>
      <family val="2"/>
      <scheme val="minor"/>
    </font>
    <font>
      <u/>
      <sz val="11"/>
      <color theme="10"/>
      <name val="Calibri"/>
      <family val="2"/>
      <scheme val="minor"/>
    </font>
    <font>
      <b/>
      <sz val="11"/>
      <color rgb="FFFF0000"/>
      <name val="Calibri"/>
      <family val="2"/>
      <scheme val="minor"/>
    </font>
    <font>
      <sz val="11"/>
      <color theme="7" tint="-0.249977111117893"/>
      <name val="Calibri"/>
      <family val="2"/>
      <scheme val="minor"/>
    </font>
    <font>
      <i/>
      <sz val="10"/>
      <color theme="1"/>
      <name val="Calibri"/>
      <family val="2"/>
      <scheme val="minor"/>
    </font>
    <font>
      <sz val="11"/>
      <color theme="3"/>
      <name val="Calibri"/>
      <family val="2"/>
      <scheme val="minor"/>
    </font>
    <font>
      <b/>
      <sz val="12"/>
      <color theme="0"/>
      <name val="Calibri"/>
      <family val="2"/>
      <scheme val="minor"/>
    </font>
    <font>
      <sz val="12"/>
      <color theme="1"/>
      <name val="Calibri"/>
      <family val="2"/>
      <scheme val="minor"/>
    </font>
    <font>
      <u/>
      <sz val="11"/>
      <color theme="1"/>
      <name val="Calibri"/>
      <family val="2"/>
      <scheme val="minor"/>
    </font>
    <font>
      <sz val="11"/>
      <color rgb="FF0070C0"/>
      <name val="Calibri"/>
      <family val="2"/>
      <scheme val="minor"/>
    </font>
    <font>
      <b/>
      <sz val="12"/>
      <color theme="1"/>
      <name val="Calibri"/>
      <family val="2"/>
      <scheme val="minor"/>
    </font>
    <font>
      <sz val="36"/>
      <color theme="1"/>
      <name val="Calibri"/>
      <family val="2"/>
      <scheme val="minor"/>
    </font>
    <font>
      <b/>
      <sz val="16"/>
      <color theme="0"/>
      <name val="Calibri"/>
      <family val="2"/>
      <scheme val="minor"/>
    </font>
    <font>
      <b/>
      <sz val="11"/>
      <color rgb="FF0070C0"/>
      <name val="Calibri"/>
      <family val="2"/>
      <scheme val="minor"/>
    </font>
    <font>
      <i/>
      <sz val="11"/>
      <name val="Calibri"/>
      <family val="2"/>
      <scheme val="minor"/>
    </font>
    <font>
      <u/>
      <sz val="11"/>
      <name val="Calibri"/>
      <family val="2"/>
      <scheme val="minor"/>
    </font>
  </fonts>
  <fills count="19">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rgb="FFFF0000"/>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249977111117893"/>
        <bgColor indexed="64"/>
      </patternFill>
    </fill>
  </fills>
  <borders count="4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theme="0" tint="-0.34998626667073579"/>
      </right>
      <top/>
      <bottom style="thin">
        <color theme="0" tint="-0.3499862666707357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248">
    <xf numFmtId="0" fontId="0" fillId="0" borderId="0" xfId="0"/>
    <xf numFmtId="0" fontId="1" fillId="2" borderId="1" xfId="0" applyFont="1" applyFill="1"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1" fillId="3" borderId="1" xfId="0" applyFont="1" applyFill="1" applyBorder="1" applyAlignment="1">
      <alignment horizontal="left" vertical="center"/>
    </xf>
    <xf numFmtId="0" fontId="2" fillId="3" borderId="1" xfId="0" applyFont="1" applyFill="1" applyBorder="1" applyAlignment="1">
      <alignment horizontal="left" vertical="center"/>
    </xf>
    <xf numFmtId="0" fontId="1" fillId="2" borderId="1" xfId="0" applyFont="1" applyFill="1" applyBorder="1" applyAlignment="1">
      <alignment horizontal="center" vertical="center" wrapText="1"/>
    </xf>
    <xf numFmtId="2" fontId="0" fillId="0" borderId="0" xfId="0" applyNumberFormat="1"/>
    <xf numFmtId="0" fontId="0" fillId="0" borderId="0" xfId="0" applyAlignment="1">
      <alignment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xf numFmtId="0" fontId="7" fillId="5" borderId="9" xfId="0" applyFont="1" applyFill="1" applyBorder="1" applyAlignment="1">
      <alignment horizontal="center"/>
    </xf>
    <xf numFmtId="0" fontId="0" fillId="0" borderId="0" xfId="0" applyBorder="1"/>
    <xf numFmtId="0" fontId="7" fillId="5" borderId="13" xfId="0" applyFont="1" applyFill="1" applyBorder="1" applyAlignment="1">
      <alignment horizontal="center"/>
    </xf>
    <xf numFmtId="0" fontId="7" fillId="5" borderId="14" xfId="0" applyFont="1" applyFill="1" applyBorder="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0" xfId="0" applyBorder="1"/>
    <xf numFmtId="0" fontId="0" fillId="0" borderId="0" xfId="0" applyBorder="1" applyAlignment="1">
      <alignment wrapText="1"/>
    </xf>
    <xf numFmtId="0" fontId="0" fillId="0" borderId="0" xfId="0" applyFill="1" applyBorder="1" applyAlignment="1">
      <alignment horizontal="center" vertical="center" wrapText="1"/>
    </xf>
    <xf numFmtId="2" fontId="0" fillId="0" borderId="0" xfId="0" applyNumberFormat="1" applyFill="1" applyBorder="1" applyAlignment="1">
      <alignment wrapText="1"/>
    </xf>
    <xf numFmtId="0" fontId="0" fillId="0" borderId="0" xfId="0" applyFill="1" applyBorder="1" applyAlignment="1">
      <alignment wrapText="1"/>
    </xf>
    <xf numFmtId="0" fontId="0" fillId="0" borderId="0" xfId="0" applyFill="1"/>
    <xf numFmtId="2" fontId="0" fillId="0" borderId="16" xfId="0" applyNumberFormat="1" applyBorder="1" applyAlignment="1">
      <alignment wrapText="1"/>
    </xf>
    <xf numFmtId="2" fontId="0" fillId="0" borderId="17" xfId="0" applyNumberFormat="1" applyBorder="1" applyAlignment="1">
      <alignment wrapText="1"/>
    </xf>
    <xf numFmtId="0" fontId="0" fillId="0" borderId="9" xfId="0" applyFill="1" applyBorder="1" applyAlignment="1">
      <alignment wrapText="1"/>
    </xf>
    <xf numFmtId="0" fontId="0" fillId="0" borderId="14" xfId="0" applyFill="1" applyBorder="1" applyAlignment="1">
      <alignment wrapText="1"/>
    </xf>
    <xf numFmtId="0" fontId="9" fillId="0" borderId="0" xfId="0" applyFont="1"/>
    <xf numFmtId="0" fontId="0" fillId="0" borderId="8" xfId="0" applyBorder="1" applyAlignment="1">
      <alignment horizontal="left" vertical="center" wrapText="1"/>
    </xf>
    <xf numFmtId="0" fontId="10" fillId="3" borderId="1" xfId="0" applyFont="1" applyFill="1" applyBorder="1" applyAlignment="1">
      <alignment horizontal="left" vertical="center"/>
    </xf>
    <xf numFmtId="0" fontId="5" fillId="0" borderId="1" xfId="0" applyFont="1" applyBorder="1" applyAlignment="1">
      <alignment horizontal="left" vertical="center" wrapText="1"/>
    </xf>
    <xf numFmtId="0" fontId="5" fillId="3" borderId="1" xfId="0" applyFont="1" applyFill="1" applyBorder="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0" fillId="0" borderId="1" xfId="0" applyFill="1" applyBorder="1" applyAlignment="1">
      <alignment horizontal="center" vertical="center" wrapText="1"/>
    </xf>
    <xf numFmtId="0" fontId="5" fillId="0" borderId="8" xfId="0" applyFont="1" applyBorder="1" applyAlignment="1">
      <alignment horizontal="left" vertical="center" wrapText="1"/>
    </xf>
    <xf numFmtId="0" fontId="11" fillId="0" borderId="8" xfId="0" applyFont="1" applyBorder="1" applyAlignment="1">
      <alignment horizontal="left" vertical="center"/>
    </xf>
    <xf numFmtId="0" fontId="7" fillId="5" borderId="12" xfId="0" applyFont="1" applyFill="1" applyBorder="1" applyAlignment="1">
      <alignment horizontal="center" wrapText="1"/>
    </xf>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7" fillId="5" borderId="12" xfId="0" applyFont="1" applyFill="1" applyBorder="1" applyAlignment="1">
      <alignment horizontal="center"/>
    </xf>
    <xf numFmtId="0" fontId="0" fillId="0" borderId="6" xfId="0" applyBorder="1" applyAlignment="1">
      <alignment horizontal="left"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Border="1" applyAlignment="1">
      <alignment vertical="center" wrapText="1"/>
    </xf>
    <xf numFmtId="0" fontId="0" fillId="0" borderId="0" xfId="0" applyFont="1" applyBorder="1" applyAlignment="1">
      <alignment vertical="center" wrapText="1"/>
    </xf>
    <xf numFmtId="164" fontId="0" fillId="0" borderId="0" xfId="0" applyNumberFormat="1" applyAlignment="1">
      <alignment vertical="center" wrapText="1"/>
    </xf>
    <xf numFmtId="3" fontId="0" fillId="0" borderId="1" xfId="0" applyNumberFormat="1" applyFill="1" applyBorder="1" applyAlignment="1">
      <alignment vertical="center" wrapText="1"/>
    </xf>
    <xf numFmtId="0" fontId="13" fillId="0" borderId="0" xfId="0" applyFont="1" applyFill="1" applyBorder="1" applyAlignment="1">
      <alignment horizontal="left" vertical="center" wrapText="1"/>
    </xf>
    <xf numFmtId="0" fontId="16" fillId="0" borderId="0" xfId="0" applyFont="1" applyAlignment="1">
      <alignment vertical="center" wrapText="1"/>
    </xf>
    <xf numFmtId="0" fontId="0" fillId="0" borderId="0" xfId="0" applyFill="1"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applyAlignment="1">
      <alignment vertical="center" wrapText="1"/>
    </xf>
    <xf numFmtId="0" fontId="0" fillId="0" borderId="1" xfId="0"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0" fillId="0" borderId="1" xfId="0" applyBorder="1" applyAlignment="1" applyProtection="1">
      <alignment vertical="center" wrapText="1"/>
    </xf>
    <xf numFmtId="0" fontId="8" fillId="0" borderId="1" xfId="0" applyFont="1" applyBorder="1" applyAlignment="1" applyProtection="1">
      <alignment vertical="center" wrapText="1"/>
    </xf>
    <xf numFmtId="0" fontId="0" fillId="0" borderId="1" xfId="0" applyFill="1" applyBorder="1" applyAlignment="1" applyProtection="1">
      <alignment vertical="center" wrapText="1"/>
    </xf>
    <xf numFmtId="0" fontId="6" fillId="0" borderId="1" xfId="0" applyFont="1" applyBorder="1" applyAlignment="1" applyProtection="1">
      <alignment vertical="center" wrapText="1"/>
    </xf>
    <xf numFmtId="0" fontId="0" fillId="9" borderId="1" xfId="0" applyFill="1" applyBorder="1" applyAlignment="1" applyProtection="1">
      <alignment vertical="center" wrapText="1"/>
      <protection locked="0"/>
    </xf>
    <xf numFmtId="165" fontId="7" fillId="9" borderId="1" xfId="0" applyNumberFormat="1" applyFont="1" applyFill="1" applyBorder="1" applyAlignment="1" applyProtection="1">
      <alignment vertical="center" wrapText="1"/>
      <protection locked="0"/>
    </xf>
    <xf numFmtId="165" fontId="0" fillId="9" borderId="1" xfId="0" applyNumberFormat="1" applyFill="1" applyBorder="1" applyAlignment="1" applyProtection="1">
      <alignment vertical="center" wrapText="1"/>
      <protection locked="0"/>
    </xf>
    <xf numFmtId="9" fontId="0" fillId="9" borderId="1" xfId="0" applyNumberFormat="1" applyFill="1" applyBorder="1" applyAlignment="1" applyProtection="1">
      <alignment vertical="center" wrapText="1"/>
      <protection locked="0"/>
    </xf>
    <xf numFmtId="3" fontId="0" fillId="9" borderId="1" xfId="0" applyNumberFormat="1" applyFill="1" applyBorder="1" applyAlignment="1" applyProtection="1">
      <alignment vertical="center" wrapText="1"/>
      <protection locked="0"/>
    </xf>
    <xf numFmtId="0" fontId="0" fillId="0" borderId="0" xfId="0" applyAlignment="1">
      <alignment horizontal="center"/>
    </xf>
    <xf numFmtId="2" fontId="0" fillId="0" borderId="24" xfId="0" applyNumberFormat="1" applyBorder="1" applyAlignment="1">
      <alignment horizontal="center"/>
    </xf>
    <xf numFmtId="2" fontId="0" fillId="0" borderId="25" xfId="0" applyNumberFormat="1" applyBorder="1" applyAlignment="1">
      <alignment horizontal="center"/>
    </xf>
    <xf numFmtId="2" fontId="0" fillId="0" borderId="0" xfId="0" applyNumberFormat="1" applyAlignment="1">
      <alignment horizontal="center"/>
    </xf>
    <xf numFmtId="2" fontId="0" fillId="0" borderId="11" xfId="0" applyNumberFormat="1" applyBorder="1" applyAlignment="1">
      <alignment horizontal="center"/>
    </xf>
    <xf numFmtId="0" fontId="0" fillId="0" borderId="0" xfId="0" applyFill="1" applyAlignment="1">
      <alignment horizontal="center"/>
    </xf>
    <xf numFmtId="0" fontId="19" fillId="0" borderId="1" xfId="0" applyFont="1" applyBorder="1" applyAlignment="1">
      <alignment horizontal="left" vertical="center" wrapText="1"/>
    </xf>
    <xf numFmtId="0" fontId="7" fillId="0" borderId="0" xfId="0" applyFont="1"/>
    <xf numFmtId="0" fontId="7" fillId="0" borderId="0" xfId="0" applyFont="1" applyAlignment="1">
      <alignment horizontal="center"/>
    </xf>
    <xf numFmtId="0" fontId="0" fillId="9" borderId="1" xfId="0" applyFill="1" applyBorder="1" applyAlignment="1">
      <alignment horizontal="center" vertical="center" wrapText="1"/>
    </xf>
    <xf numFmtId="0" fontId="0" fillId="7" borderId="1" xfId="0" applyFill="1" applyBorder="1" applyAlignment="1">
      <alignment horizontal="center" vertical="center" wrapText="1"/>
    </xf>
    <xf numFmtId="0" fontId="4" fillId="10"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10" borderId="1" xfId="0" applyFont="1" applyFill="1" applyBorder="1" applyAlignment="1">
      <alignment horizontal="center" vertical="center" wrapText="1"/>
    </xf>
    <xf numFmtId="0" fontId="0" fillId="12" borderId="6" xfId="0" applyFill="1" applyBorder="1" applyAlignment="1">
      <alignment horizontal="center" vertical="center" wrapText="1"/>
    </xf>
    <xf numFmtId="0" fontId="4" fillId="7"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2" fontId="0" fillId="0" borderId="14" xfId="0" quotePrefix="1" applyNumberFormat="1" applyBorder="1" applyAlignment="1">
      <alignment horizontal="center"/>
    </xf>
    <xf numFmtId="0" fontId="21" fillId="5" borderId="9" xfId="0" applyFont="1" applyFill="1" applyBorder="1" applyAlignment="1">
      <alignment horizontal="center" vertical="center" wrapText="1"/>
    </xf>
    <xf numFmtId="0" fontId="21" fillId="5" borderId="9" xfId="0" applyFont="1" applyFill="1" applyBorder="1" applyAlignment="1">
      <alignment horizontal="center" vertical="center"/>
    </xf>
    <xf numFmtId="0" fontId="18"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vertical="center"/>
    </xf>
    <xf numFmtId="0" fontId="21" fillId="5" borderId="31" xfId="0" applyFont="1" applyFill="1" applyBorder="1" applyAlignment="1">
      <alignment horizontal="center" vertical="center"/>
    </xf>
    <xf numFmtId="0" fontId="21" fillId="5" borderId="32" xfId="0" applyFont="1" applyFill="1" applyBorder="1" applyAlignment="1">
      <alignment horizontal="center" vertical="center"/>
    </xf>
    <xf numFmtId="0" fontId="6"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6" borderId="0" xfId="0" applyFill="1" applyBorder="1" applyAlignment="1">
      <alignment vertical="center" wrapText="1"/>
    </xf>
    <xf numFmtId="0" fontId="0" fillId="0" borderId="34" xfId="0" applyBorder="1" applyAlignment="1">
      <alignment vertical="center" wrapText="1"/>
    </xf>
    <xf numFmtId="0" fontId="15" fillId="0" borderId="5" xfId="0" applyFont="1" applyBorder="1" applyAlignment="1">
      <alignment vertical="center" wrapText="1"/>
    </xf>
    <xf numFmtId="0" fontId="7" fillId="0" borderId="0" xfId="0" applyFont="1" applyAlignment="1">
      <alignment horizontal="center" vertical="center"/>
    </xf>
    <xf numFmtId="2" fontId="7" fillId="0" borderId="24" xfId="0" applyNumberFormat="1" applyFont="1" applyBorder="1" applyAlignment="1">
      <alignment horizontal="center"/>
    </xf>
    <xf numFmtId="2" fontId="7" fillId="0" borderId="25" xfId="0" applyNumberFormat="1" applyFont="1" applyBorder="1" applyAlignment="1">
      <alignment horizontal="center"/>
    </xf>
    <xf numFmtId="2" fontId="7" fillId="0" borderId="14" xfId="0" applyNumberFormat="1" applyFont="1" applyBorder="1" applyAlignment="1">
      <alignment horizontal="center"/>
    </xf>
    <xf numFmtId="2" fontId="7" fillId="0" borderId="17" xfId="0" applyNumberFormat="1" applyFont="1" applyBorder="1" applyAlignment="1">
      <alignment horizontal="center"/>
    </xf>
    <xf numFmtId="0" fontId="7" fillId="0" borderId="0" xfId="0" applyFont="1" applyFill="1" applyAlignment="1">
      <alignment horizontal="center"/>
    </xf>
    <xf numFmtId="1" fontId="7" fillId="0" borderId="0" xfId="0" applyNumberFormat="1" applyFont="1" applyAlignment="1">
      <alignment horizontal="center"/>
    </xf>
    <xf numFmtId="0" fontId="20" fillId="0" borderId="0" xfId="0" applyFont="1" applyAlignment="1">
      <alignment horizontal="left" vertical="center"/>
    </xf>
    <xf numFmtId="2" fontId="24" fillId="0" borderId="0" xfId="0" applyNumberFormat="1" applyFont="1" applyAlignment="1">
      <alignment horizontal="center" vertical="center"/>
    </xf>
    <xf numFmtId="0" fontId="24" fillId="12" borderId="35" xfId="0" applyFont="1" applyFill="1" applyBorder="1" applyAlignment="1">
      <alignment horizontal="center" vertical="center" wrapText="1"/>
    </xf>
    <xf numFmtId="0" fontId="7" fillId="5" borderId="0" xfId="0" applyFont="1" applyFill="1" applyBorder="1" applyAlignment="1">
      <alignment horizontal="center"/>
    </xf>
    <xf numFmtId="2" fontId="0" fillId="0" borderId="0" xfId="0" applyNumberFormat="1" applyBorder="1" applyAlignment="1">
      <alignment wrapText="1"/>
    </xf>
    <xf numFmtId="0" fontId="7" fillId="0" borderId="9" xfId="0" applyFont="1" applyBorder="1" applyAlignment="1">
      <alignment horizontal="left" vertical="center"/>
    </xf>
    <xf numFmtId="0" fontId="21" fillId="5" borderId="31" xfId="0" applyFont="1" applyFill="1" applyBorder="1" applyAlignment="1">
      <alignment horizontal="center" vertical="center" wrapText="1"/>
    </xf>
    <xf numFmtId="0" fontId="0" fillId="16" borderId="31" xfId="0" applyFont="1" applyFill="1" applyBorder="1" applyAlignment="1">
      <alignment horizontal="center" vertical="center"/>
    </xf>
    <xf numFmtId="0" fontId="0" fillId="16" borderId="9" xfId="0" applyFont="1" applyFill="1" applyBorder="1" applyAlignment="1">
      <alignment horizontal="center" vertical="center"/>
    </xf>
    <xf numFmtId="0" fontId="0" fillId="0" borderId="9" xfId="0" quotePrefix="1" applyBorder="1" applyAlignment="1">
      <alignment horizontal="left" vertical="center"/>
    </xf>
    <xf numFmtId="2" fontId="0" fillId="16" borderId="24" xfId="0" applyNumberFormat="1" applyFill="1" applyBorder="1" applyAlignment="1">
      <alignment horizontal="center"/>
    </xf>
    <xf numFmtId="2" fontId="0" fillId="16" borderId="14" xfId="0" applyNumberFormat="1" applyFill="1" applyBorder="1" applyAlignment="1">
      <alignment horizontal="center"/>
    </xf>
    <xf numFmtId="2" fontId="0" fillId="16" borderId="17" xfId="0" applyNumberFormat="1" applyFill="1" applyBorder="1" applyAlignment="1">
      <alignment horizontal="center"/>
    </xf>
    <xf numFmtId="2" fontId="0" fillId="12" borderId="24" xfId="0" applyNumberFormat="1" applyFill="1" applyBorder="1" applyAlignment="1">
      <alignment horizontal="center"/>
    </xf>
    <xf numFmtId="2" fontId="0" fillId="12" borderId="14" xfId="0" applyNumberFormat="1" applyFill="1" applyBorder="1" applyAlignment="1">
      <alignment horizontal="center"/>
    </xf>
    <xf numFmtId="2" fontId="0" fillId="12" borderId="17" xfId="0" applyNumberFormat="1" applyFill="1" applyBorder="1" applyAlignment="1">
      <alignment horizontal="center"/>
    </xf>
    <xf numFmtId="0" fontId="15" fillId="12" borderId="9" xfId="0" applyFont="1" applyFill="1" applyBorder="1" applyAlignment="1">
      <alignment horizontal="center" vertical="center"/>
    </xf>
    <xf numFmtId="0" fontId="0" fillId="0" borderId="1" xfId="0" applyFont="1" applyBorder="1" applyAlignment="1">
      <alignment horizontal="left" vertical="center" wrapText="1"/>
    </xf>
    <xf numFmtId="0" fontId="7" fillId="0" borderId="0" xfId="0" applyFont="1" applyBorder="1" applyAlignment="1">
      <alignment horizontal="center" vertical="center"/>
    </xf>
    <xf numFmtId="0" fontId="0" fillId="9" borderId="1" xfId="0" applyFill="1" applyBorder="1" applyAlignment="1" applyProtection="1">
      <alignment horizontal="right" vertical="center" wrapText="1"/>
      <protection locked="0"/>
    </xf>
    <xf numFmtId="0" fontId="0" fillId="9" borderId="1" xfId="0" applyFont="1" applyFill="1" applyBorder="1" applyAlignment="1" applyProtection="1">
      <alignment vertical="center" wrapText="1"/>
      <protection locked="0"/>
    </xf>
    <xf numFmtId="14" fontId="0" fillId="9" borderId="1" xfId="0" applyNumberFormat="1" applyFont="1" applyFill="1" applyBorder="1" applyAlignment="1" applyProtection="1">
      <alignment vertical="center" wrapText="1"/>
      <protection locked="0"/>
    </xf>
    <xf numFmtId="0" fontId="0" fillId="0" borderId="5" xfId="0" applyFill="1" applyBorder="1" applyAlignment="1">
      <alignment vertical="center" wrapText="1"/>
    </xf>
    <xf numFmtId="0" fontId="5"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9" borderId="1" xfId="0" applyFill="1" applyBorder="1" applyAlignment="1" applyProtection="1">
      <alignment horizontal="center" vertical="center" wrapText="1"/>
      <protection locked="0"/>
    </xf>
    <xf numFmtId="0" fontId="0" fillId="9" borderId="6" xfId="0" applyFill="1" applyBorder="1" applyAlignment="1" applyProtection="1">
      <alignment horizontal="center" vertical="center" wrapText="1"/>
      <protection locked="0"/>
    </xf>
    <xf numFmtId="164" fontId="0" fillId="9" borderId="1" xfId="0" applyNumberFormat="1" applyFont="1" applyFill="1" applyBorder="1" applyAlignment="1" applyProtection="1">
      <alignment horizontal="right" vertical="center" wrapText="1"/>
      <protection locked="0"/>
    </xf>
    <xf numFmtId="0" fontId="0" fillId="0" borderId="8" xfId="0"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vertical="center" wrapText="1"/>
    </xf>
    <xf numFmtId="0" fontId="5" fillId="4"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0" fillId="8" borderId="0" xfId="0" applyFont="1" applyFill="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3" fillId="0" borderId="0" xfId="0" applyFont="1" applyBorder="1" applyAlignment="1">
      <alignment horizontal="left" vertical="center" wrapText="1"/>
    </xf>
    <xf numFmtId="0" fontId="0" fillId="0" borderId="0" xfId="0" applyFill="1" applyBorder="1" applyAlignment="1">
      <alignment horizontal="left" vertical="center" wrapText="1"/>
    </xf>
    <xf numFmtId="0" fontId="7" fillId="12" borderId="9"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7" fillId="0" borderId="9" xfId="0" applyFont="1" applyFill="1" applyBorder="1" applyAlignment="1">
      <alignment horizontal="left" vertical="center"/>
    </xf>
    <xf numFmtId="0" fontId="2" fillId="13" borderId="6" xfId="0" applyFont="1" applyFill="1" applyBorder="1" applyAlignment="1">
      <alignment horizontal="center" vertical="center" wrapText="1"/>
    </xf>
    <xf numFmtId="0" fontId="7" fillId="5" borderId="32" xfId="0" applyFont="1" applyFill="1" applyBorder="1" applyAlignment="1">
      <alignment horizontal="center"/>
    </xf>
    <xf numFmtId="0" fontId="0" fillId="0" borderId="32" xfId="0" applyBorder="1"/>
    <xf numFmtId="0" fontId="0" fillId="0" borderId="46" xfId="0" applyBorder="1"/>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0" fontId="0" fillId="18" borderId="6" xfId="0" applyFill="1" applyBorder="1" applyAlignment="1">
      <alignment horizontal="center" vertical="center" wrapText="1"/>
    </xf>
    <xf numFmtId="0" fontId="0" fillId="0" borderId="1" xfId="0" applyFont="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0" fillId="0" borderId="7" xfId="0" applyBorder="1" applyAlignment="1">
      <alignment vertical="center" wrapText="1"/>
    </xf>
    <xf numFmtId="0" fontId="0" fillId="9" borderId="2" xfId="0" applyFill="1" applyBorder="1" applyAlignment="1" applyProtection="1">
      <alignment vertical="center" wrapText="1"/>
      <protection locked="0"/>
    </xf>
    <xf numFmtId="0" fontId="0" fillId="9" borderId="3" xfId="0" applyFill="1" applyBorder="1" applyAlignment="1" applyProtection="1">
      <alignment vertical="center" wrapText="1"/>
      <protection locked="0"/>
    </xf>
    <xf numFmtId="0" fontId="0" fillId="9" borderId="30" xfId="0" applyFill="1" applyBorder="1" applyAlignment="1" applyProtection="1">
      <alignment vertical="center" wrapText="1"/>
      <protection locked="0"/>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2" fillId="9" borderId="2" xfId="1" applyFill="1" applyBorder="1" applyAlignment="1" applyProtection="1">
      <alignment vertical="center" wrapText="1"/>
      <protection locked="0"/>
    </xf>
    <xf numFmtId="0" fontId="12" fillId="9" borderId="3" xfId="1" applyFill="1" applyBorder="1" applyAlignment="1" applyProtection="1">
      <alignment vertical="center" wrapText="1"/>
      <protection locked="0"/>
    </xf>
    <xf numFmtId="0" fontId="12" fillId="9" borderId="30" xfId="1" applyFill="1" applyBorder="1" applyAlignment="1" applyProtection="1">
      <alignment vertical="center"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 fillId="0" borderId="6" xfId="0" applyFont="1" applyBorder="1" applyAlignment="1">
      <alignment horizontal="left" vertical="center" wrapText="1"/>
    </xf>
    <xf numFmtId="0" fontId="25" fillId="0" borderId="2" xfId="0" applyFont="1" applyBorder="1" applyAlignment="1">
      <alignment vertical="center" wrapText="1"/>
    </xf>
    <xf numFmtId="0" fontId="25" fillId="0" borderId="30" xfId="0" applyFont="1" applyBorder="1" applyAlignment="1">
      <alignment vertical="center" wrapText="1"/>
    </xf>
    <xf numFmtId="0" fontId="0" fillId="9" borderId="2" xfId="0" applyFont="1" applyFill="1" applyBorder="1" applyAlignment="1" applyProtection="1">
      <alignment vertical="center" wrapText="1"/>
      <protection locked="0"/>
    </xf>
    <xf numFmtId="0" fontId="0" fillId="9" borderId="3" xfId="0" applyFont="1" applyFill="1" applyBorder="1" applyAlignment="1" applyProtection="1">
      <alignment vertical="center" wrapText="1"/>
      <protection locked="0"/>
    </xf>
    <xf numFmtId="0" fontId="0" fillId="9" borderId="30" xfId="0" applyFont="1" applyFill="1" applyBorder="1" applyAlignment="1" applyProtection="1">
      <alignment vertical="center" wrapText="1"/>
      <protection locked="0"/>
    </xf>
    <xf numFmtId="0" fontId="14" fillId="0" borderId="6" xfId="0" applyFont="1" applyBorder="1" applyAlignment="1" applyProtection="1">
      <alignment vertical="top" wrapText="1"/>
    </xf>
    <xf numFmtId="0" fontId="14" fillId="0" borderId="8" xfId="0" applyFont="1" applyBorder="1" applyAlignment="1" applyProtection="1">
      <alignment vertical="top" wrapText="1"/>
    </xf>
    <xf numFmtId="0" fontId="4" fillId="0" borderId="6" xfId="0" applyFont="1" applyBorder="1" applyAlignment="1" applyProtection="1">
      <alignment vertical="top" wrapText="1"/>
    </xf>
    <xf numFmtId="0" fontId="4" fillId="0" borderId="8" xfId="0" applyFont="1" applyBorder="1" applyAlignment="1" applyProtection="1">
      <alignment vertical="top" wrapText="1"/>
    </xf>
    <xf numFmtId="0" fontId="3" fillId="2" borderId="1"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0" fillId="0" borderId="0" xfId="0" applyFont="1" applyBorder="1" applyAlignment="1">
      <alignment vertical="center" wrapText="1"/>
    </xf>
    <xf numFmtId="0" fontId="1" fillId="3" borderId="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 fillId="3" borderId="1" xfId="0" applyFont="1" applyFill="1" applyBorder="1" applyAlignment="1">
      <alignment horizontal="left" vertical="center"/>
    </xf>
    <xf numFmtId="0" fontId="2" fillId="3" borderId="1" xfId="0" applyFont="1" applyFill="1" applyBorder="1" applyAlignment="1">
      <alignment horizontal="left"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3" fillId="2" borderId="0" xfId="0" applyFont="1" applyFill="1" applyBorder="1" applyAlignment="1">
      <alignment horizontal="center" vertical="center" wrapText="1"/>
    </xf>
    <xf numFmtId="0" fontId="21" fillId="5" borderId="31" xfId="0" applyFont="1" applyFill="1" applyBorder="1" applyAlignment="1">
      <alignment horizontal="center" vertical="center"/>
    </xf>
    <xf numFmtId="0" fontId="21" fillId="5" borderId="42" xfId="0" applyFont="1" applyFill="1" applyBorder="1" applyAlignment="1">
      <alignment horizontal="center" vertical="center"/>
    </xf>
    <xf numFmtId="0" fontId="21" fillId="5" borderId="32" xfId="0" applyFont="1" applyFill="1" applyBorder="1" applyAlignment="1">
      <alignment horizontal="center" vertical="center"/>
    </xf>
    <xf numFmtId="0" fontId="23" fillId="15" borderId="39" xfId="0" applyFont="1" applyFill="1" applyBorder="1" applyAlignment="1">
      <alignment horizontal="center"/>
    </xf>
    <xf numFmtId="0" fontId="23" fillId="15" borderId="40" xfId="0" applyFont="1" applyFill="1" applyBorder="1" applyAlignment="1">
      <alignment horizontal="center"/>
    </xf>
    <xf numFmtId="0" fontId="23" fillId="15" borderId="41" xfId="0" applyFont="1" applyFill="1" applyBorder="1" applyAlignment="1">
      <alignment horizontal="center"/>
    </xf>
    <xf numFmtId="2" fontId="22" fillId="17" borderId="36" xfId="0" applyNumberFormat="1" applyFont="1" applyFill="1" applyBorder="1" applyAlignment="1">
      <alignment horizontal="center" vertical="center"/>
    </xf>
    <xf numFmtId="2" fontId="22" fillId="17" borderId="38" xfId="0" applyNumberFormat="1" applyFont="1" applyFill="1" applyBorder="1" applyAlignment="1">
      <alignment horizontal="center" vertical="center"/>
    </xf>
    <xf numFmtId="2" fontId="22" fillId="17" borderId="37" xfId="0" applyNumberFormat="1" applyFont="1" applyFill="1" applyBorder="1" applyAlignment="1">
      <alignment horizontal="center" vertical="center"/>
    </xf>
    <xf numFmtId="2" fontId="22" fillId="17" borderId="21" xfId="0" applyNumberFormat="1" applyFont="1" applyFill="1" applyBorder="1" applyAlignment="1">
      <alignment horizontal="center" vertical="center"/>
    </xf>
    <xf numFmtId="2" fontId="22" fillId="17" borderId="22" xfId="0" applyNumberFormat="1" applyFont="1" applyFill="1" applyBorder="1" applyAlignment="1">
      <alignment horizontal="center" vertical="center"/>
    </xf>
    <xf numFmtId="2" fontId="22" fillId="17" borderId="23" xfId="0" applyNumberFormat="1" applyFont="1" applyFill="1" applyBorder="1" applyAlignment="1">
      <alignment horizontal="center" vertical="center"/>
    </xf>
    <xf numFmtId="0" fontId="7" fillId="0" borderId="9" xfId="0" applyFont="1" applyBorder="1" applyAlignment="1">
      <alignment horizontal="left" vertical="center" wrapText="1"/>
    </xf>
    <xf numFmtId="0" fontId="0" fillId="0" borderId="32" xfId="0" applyBorder="1" applyAlignment="1">
      <alignment horizontal="left"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7" fillId="5" borderId="18" xfId="0" applyFont="1" applyFill="1" applyBorder="1" applyAlignment="1">
      <alignment horizontal="center"/>
    </xf>
    <xf numFmtId="0" fontId="7" fillId="5" borderId="45"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xf numFmtId="0" fontId="7" fillId="5" borderId="44" xfId="0" applyFont="1" applyFill="1" applyBorder="1" applyAlignment="1">
      <alignment horizontal="center"/>
    </xf>
    <xf numFmtId="0" fontId="7" fillId="5" borderId="26" xfId="0" applyFont="1" applyFill="1" applyBorder="1" applyAlignment="1">
      <alignment horizontal="center"/>
    </xf>
    <xf numFmtId="0" fontId="7" fillId="5" borderId="27" xfId="0" applyFont="1" applyFill="1" applyBorder="1" applyAlignment="1">
      <alignment horizontal="center"/>
    </xf>
    <xf numFmtId="0" fontId="7" fillId="5" borderId="12" xfId="0" applyFont="1" applyFill="1" applyBorder="1" applyAlignment="1">
      <alignment horizontal="center"/>
    </xf>
  </cellXfs>
  <cellStyles count="2">
    <cellStyle name="Hyperlink" xfId="1" builtinId="8"/>
    <cellStyle name="Standard" xfId="0" builtinId="0"/>
  </cellStyles>
  <dxfs count="28">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dxf>
    <dxf>
      <font>
        <color theme="0"/>
      </font>
      <fill>
        <patternFill patternType="none">
          <bgColor auto="1"/>
        </patternFill>
      </fill>
      <border>
        <left/>
        <right/>
        <top/>
        <bottom/>
        <vertical/>
        <horizontal/>
      </border>
    </dxf>
    <dxf>
      <font>
        <color theme="0"/>
      </font>
      <fill>
        <patternFill patternType="none">
          <bgColor auto="1"/>
        </patternFill>
      </fill>
      <border>
        <right/>
        <top/>
        <bottom/>
        <vertical/>
        <horizontal/>
      </border>
    </dxf>
    <dxf>
      <font>
        <color theme="0" tint="-4.9989318521683403E-2"/>
      </font>
      <fill>
        <patternFill>
          <bgColor rgb="FFFF0000"/>
        </patternFill>
      </fill>
    </dxf>
    <dxf>
      <fill>
        <patternFill>
          <bgColor rgb="FF92D050"/>
        </patternFill>
      </fill>
    </dxf>
    <dxf>
      <font>
        <b val="0"/>
        <i val="0"/>
        <color theme="0" tint="-4.9989318521683403E-2"/>
      </font>
      <fill>
        <patternFill>
          <bgColor rgb="FFFF0000"/>
        </patternFill>
      </fill>
    </dxf>
    <dxf>
      <font>
        <b val="0"/>
        <i val="0"/>
        <color auto="1"/>
      </font>
      <fill>
        <patternFill>
          <bgColor rgb="FF92D050"/>
        </patternFill>
      </fill>
    </dxf>
    <dxf>
      <font>
        <color theme="0" tint="-4.9989318521683403E-2"/>
      </font>
      <fill>
        <patternFill>
          <bgColor rgb="FFFF0000"/>
        </patternFill>
      </fill>
    </dxf>
    <dxf>
      <fill>
        <patternFill>
          <bgColor rgb="FF92D050"/>
        </patternFill>
      </fill>
    </dxf>
    <dxf>
      <font>
        <color theme="0"/>
      </font>
      <fill>
        <patternFill>
          <bgColor theme="0"/>
        </patternFill>
      </fill>
    </dxf>
    <dxf>
      <font>
        <color auto="1"/>
      </font>
    </dxf>
    <dxf>
      <font>
        <b val="0"/>
        <i/>
        <color auto="1"/>
      </font>
      <border>
        <left/>
        <right/>
        <top style="thin">
          <color theme="2"/>
        </top>
        <bottom/>
        <vertical/>
        <horizontal/>
      </border>
    </dxf>
    <dxf>
      <font>
        <color theme="0"/>
      </font>
      <fill>
        <patternFill patternType="none">
          <bgColor auto="1"/>
        </patternFill>
      </fill>
      <border>
        <left/>
        <right/>
        <top/>
        <bottom/>
        <vertical/>
        <horizontal/>
      </border>
    </dxf>
    <dxf>
      <border>
        <top/>
        <bottom/>
        <vertical/>
        <horizontal/>
      </border>
    </dxf>
    <dxf>
      <border>
        <left/>
        <right/>
        <vertical/>
        <horizontal/>
      </border>
    </dxf>
    <dxf>
      <font>
        <color theme="0"/>
      </font>
      <fill>
        <patternFill patternType="solid">
          <bgColor theme="0"/>
        </patternFill>
      </fill>
      <border>
        <left/>
        <right/>
      </border>
    </dxf>
    <dxf>
      <border>
        <top/>
        <bottom/>
        <vertical/>
        <horizontal/>
      </border>
    </dxf>
    <dxf>
      <border>
        <left/>
        <right/>
        <vertical/>
        <horizontal/>
      </border>
    </dxf>
    <dxf>
      <font>
        <color theme="0"/>
      </font>
      <fill>
        <patternFill patternType="solid">
          <bgColor theme="0"/>
        </patternFill>
      </fill>
      <border>
        <left/>
        <right/>
      </border>
    </dxf>
    <dxf>
      <border>
        <top/>
        <bottom/>
        <vertical/>
        <horizontal/>
      </border>
    </dxf>
    <dxf>
      <border>
        <left/>
        <right/>
        <vertical/>
        <horizontal/>
      </border>
    </dxf>
    <dxf>
      <font>
        <color theme="0"/>
      </font>
      <fill>
        <patternFill patternType="solid">
          <bgColor theme="0"/>
        </patternFill>
      </fill>
      <border>
        <left/>
        <right/>
      </border>
    </dxf>
    <dxf>
      <border>
        <top/>
        <bottom/>
        <vertical/>
        <horizontal/>
      </border>
    </dxf>
    <dxf>
      <border>
        <left/>
        <right/>
        <vertical/>
        <horizontal/>
      </border>
    </dxf>
    <dxf>
      <font>
        <color theme="0"/>
      </font>
      <fill>
        <patternFill patternType="solid">
          <bgColor theme="0"/>
        </patternFill>
      </fill>
      <border>
        <left/>
        <right/>
      </border>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928315677884866"/>
          <c:y val="6.7234214003899798E-2"/>
          <c:w val="0.63299535419035191"/>
          <c:h val="0.89423053540148245"/>
        </c:manualLayout>
      </c:layout>
      <c:radarChart>
        <c:radarStyle val="filled"/>
        <c:varyColors val="0"/>
        <c:ser>
          <c:idx val="0"/>
          <c:order val="0"/>
          <c:tx>
            <c:strRef>
              <c:f>Data!$F$37</c:f>
              <c:strCache>
                <c:ptCount val="1"/>
                <c:pt idx="0">
                  <c:v>Max</c:v>
                </c:pt>
              </c:strCache>
            </c:strRef>
          </c:tx>
          <c:spPr>
            <a:solidFill>
              <a:schemeClr val="bg2"/>
            </a:solidFill>
            <a:ln>
              <a:solidFill>
                <a:schemeClr val="bg1">
                  <a:lumMod val="65000"/>
                </a:schemeClr>
              </a:solidFill>
            </a:ln>
          </c:spPr>
          <c:cat>
            <c:strRef>
              <c:f>Data!$D$38:$D$44</c:f>
              <c:strCache>
                <c:ptCount val="7"/>
                <c:pt idx="0">
                  <c:v>Kat. 1: Zertifizierung</c:v>
                </c:pt>
                <c:pt idx="1">
                  <c:v>Kat. 2: Informationssicherheits- und Risikomanagement</c:v>
                </c:pt>
                <c:pt idx="2">
                  <c:v>Kat. 3: Einsatz externer Dienstleister / Vertragsmanagement</c:v>
                </c:pt>
                <c:pt idx="3">
                  <c:v>Kat. 4: Sicherheit von IT-Systemen</c:v>
                </c:pt>
                <c:pt idx="4">
                  <c:v>Kat. 5: Datenverwaltung und Speicherung</c:v>
                </c:pt>
                <c:pt idx="5">
                  <c:v>Kat. 6: Zugangs- und Zugriffskontrolle</c:v>
                </c:pt>
                <c:pt idx="6">
                  <c:v>Kat. 7: Physikalische Sicherheit</c:v>
                </c:pt>
              </c:strCache>
            </c:strRef>
          </c:cat>
          <c:val>
            <c:numRef>
              <c:f>Data!$F$38:$F$44</c:f>
              <c:numCache>
                <c:formatCode>General</c:formatCode>
                <c:ptCount val="7"/>
                <c:pt idx="0">
                  <c:v>4</c:v>
                </c:pt>
                <c:pt idx="1">
                  <c:v>4</c:v>
                </c:pt>
                <c:pt idx="2">
                  <c:v>4</c:v>
                </c:pt>
                <c:pt idx="3">
                  <c:v>4</c:v>
                </c:pt>
                <c:pt idx="4">
                  <c:v>4</c:v>
                </c:pt>
                <c:pt idx="5">
                  <c:v>4</c:v>
                </c:pt>
                <c:pt idx="6">
                  <c:v>4</c:v>
                </c:pt>
              </c:numCache>
            </c:numRef>
          </c:val>
        </c:ser>
        <c:ser>
          <c:idx val="1"/>
          <c:order val="1"/>
          <c:tx>
            <c:strRef>
              <c:f>Data!$G$37</c:f>
              <c:strCache>
                <c:ptCount val="1"/>
                <c:pt idx="0">
                  <c:v>Soll</c:v>
                </c:pt>
              </c:strCache>
            </c:strRef>
          </c:tx>
          <c:spPr>
            <a:solidFill>
              <a:schemeClr val="bg1">
                <a:lumMod val="95000"/>
              </a:schemeClr>
            </a:solidFill>
            <a:ln>
              <a:solidFill>
                <a:schemeClr val="bg1">
                  <a:lumMod val="65000"/>
                </a:schemeClr>
              </a:solidFill>
            </a:ln>
          </c:spPr>
          <c:cat>
            <c:strRef>
              <c:f>Data!$D$38:$D$44</c:f>
              <c:strCache>
                <c:ptCount val="7"/>
                <c:pt idx="0">
                  <c:v>Kat. 1: Zertifizierung</c:v>
                </c:pt>
                <c:pt idx="1">
                  <c:v>Kat. 2: Informationssicherheits- und Risikomanagement</c:v>
                </c:pt>
                <c:pt idx="2">
                  <c:v>Kat. 3: Einsatz externer Dienstleister / Vertragsmanagement</c:v>
                </c:pt>
                <c:pt idx="3">
                  <c:v>Kat. 4: Sicherheit von IT-Systemen</c:v>
                </c:pt>
                <c:pt idx="4">
                  <c:v>Kat. 5: Datenverwaltung und Speicherung</c:v>
                </c:pt>
                <c:pt idx="5">
                  <c:v>Kat. 6: Zugangs- und Zugriffskontrolle</c:v>
                </c:pt>
                <c:pt idx="6">
                  <c:v>Kat. 7: Physikalische Sicherheit</c:v>
                </c:pt>
              </c:strCache>
            </c:strRef>
          </c:cat>
          <c:val>
            <c:numRef>
              <c:f>Data!$G$38:$G$44</c:f>
              <c:numCache>
                <c:formatCode>General</c:formatCode>
                <c:ptCount val="7"/>
                <c:pt idx="0">
                  <c:v>3</c:v>
                </c:pt>
                <c:pt idx="1">
                  <c:v>3</c:v>
                </c:pt>
                <c:pt idx="2">
                  <c:v>3</c:v>
                </c:pt>
                <c:pt idx="3">
                  <c:v>3</c:v>
                </c:pt>
                <c:pt idx="4">
                  <c:v>3</c:v>
                </c:pt>
                <c:pt idx="5">
                  <c:v>3</c:v>
                </c:pt>
                <c:pt idx="6">
                  <c:v>3</c:v>
                </c:pt>
              </c:numCache>
            </c:numRef>
          </c:val>
        </c:ser>
        <c:ser>
          <c:idx val="2"/>
          <c:order val="2"/>
          <c:tx>
            <c:strRef>
              <c:f>Data!$H$37</c:f>
              <c:strCache>
                <c:ptCount val="1"/>
                <c:pt idx="0">
                  <c:v>Min</c:v>
                </c:pt>
              </c:strCache>
            </c:strRef>
          </c:tx>
          <c:spPr>
            <a:solidFill>
              <a:schemeClr val="bg1">
                <a:lumMod val="75000"/>
              </a:schemeClr>
            </a:solidFill>
            <a:ln>
              <a:solidFill>
                <a:schemeClr val="bg1">
                  <a:lumMod val="65000"/>
                </a:schemeClr>
              </a:solidFill>
            </a:ln>
          </c:spPr>
          <c:cat>
            <c:strRef>
              <c:f>Data!$D$38:$D$44</c:f>
              <c:strCache>
                <c:ptCount val="7"/>
                <c:pt idx="0">
                  <c:v>Kat. 1: Zertifizierung</c:v>
                </c:pt>
                <c:pt idx="1">
                  <c:v>Kat. 2: Informationssicherheits- und Risikomanagement</c:v>
                </c:pt>
                <c:pt idx="2">
                  <c:v>Kat. 3: Einsatz externer Dienstleister / Vertragsmanagement</c:v>
                </c:pt>
                <c:pt idx="3">
                  <c:v>Kat. 4: Sicherheit von IT-Systemen</c:v>
                </c:pt>
                <c:pt idx="4">
                  <c:v>Kat. 5: Datenverwaltung und Speicherung</c:v>
                </c:pt>
                <c:pt idx="5">
                  <c:v>Kat. 6: Zugangs- und Zugriffskontrolle</c:v>
                </c:pt>
                <c:pt idx="6">
                  <c:v>Kat. 7: Physikalische Sicherheit</c:v>
                </c:pt>
              </c:strCache>
            </c:strRef>
          </c:cat>
          <c:val>
            <c:numRef>
              <c:f>Data!$H$38:$H$44</c:f>
              <c:numCache>
                <c:formatCode>General</c:formatCode>
                <c:ptCount val="7"/>
                <c:pt idx="0">
                  <c:v>2</c:v>
                </c:pt>
                <c:pt idx="1">
                  <c:v>2</c:v>
                </c:pt>
                <c:pt idx="2">
                  <c:v>2</c:v>
                </c:pt>
                <c:pt idx="3">
                  <c:v>2</c:v>
                </c:pt>
                <c:pt idx="4">
                  <c:v>2</c:v>
                </c:pt>
                <c:pt idx="5">
                  <c:v>2</c:v>
                </c:pt>
                <c:pt idx="6">
                  <c:v>2</c:v>
                </c:pt>
              </c:numCache>
            </c:numRef>
          </c:val>
        </c:ser>
        <c:ser>
          <c:idx val="3"/>
          <c:order val="3"/>
          <c:tx>
            <c:strRef>
              <c:f>Data!$I$37</c:f>
              <c:strCache>
                <c:ptCount val="1"/>
                <c:pt idx="0">
                  <c:v>Null</c:v>
                </c:pt>
              </c:strCache>
            </c:strRef>
          </c:tx>
          <c:spPr>
            <a:solidFill>
              <a:schemeClr val="bg1"/>
            </a:solidFill>
            <a:ln>
              <a:solidFill>
                <a:schemeClr val="bg1">
                  <a:lumMod val="65000"/>
                </a:schemeClr>
              </a:solidFill>
            </a:ln>
          </c:spPr>
          <c:cat>
            <c:strRef>
              <c:f>Data!$D$38:$D$44</c:f>
              <c:strCache>
                <c:ptCount val="7"/>
                <c:pt idx="0">
                  <c:v>Kat. 1: Zertifizierung</c:v>
                </c:pt>
                <c:pt idx="1">
                  <c:v>Kat. 2: Informationssicherheits- und Risikomanagement</c:v>
                </c:pt>
                <c:pt idx="2">
                  <c:v>Kat. 3: Einsatz externer Dienstleister / Vertragsmanagement</c:v>
                </c:pt>
                <c:pt idx="3">
                  <c:v>Kat. 4: Sicherheit von IT-Systemen</c:v>
                </c:pt>
                <c:pt idx="4">
                  <c:v>Kat. 5: Datenverwaltung und Speicherung</c:v>
                </c:pt>
                <c:pt idx="5">
                  <c:v>Kat. 6: Zugangs- und Zugriffskontrolle</c:v>
                </c:pt>
                <c:pt idx="6">
                  <c:v>Kat. 7: Physikalische Sicherheit</c:v>
                </c:pt>
              </c:strCache>
            </c:strRef>
          </c:cat>
          <c:val>
            <c:numRef>
              <c:f>Data!$I$38:$I$44</c:f>
              <c:numCache>
                <c:formatCode>General</c:formatCode>
                <c:ptCount val="7"/>
                <c:pt idx="0">
                  <c:v>1</c:v>
                </c:pt>
                <c:pt idx="1">
                  <c:v>1</c:v>
                </c:pt>
                <c:pt idx="2">
                  <c:v>1</c:v>
                </c:pt>
                <c:pt idx="3">
                  <c:v>1</c:v>
                </c:pt>
                <c:pt idx="4">
                  <c:v>1</c:v>
                </c:pt>
                <c:pt idx="5">
                  <c:v>1</c:v>
                </c:pt>
                <c:pt idx="6">
                  <c:v>1</c:v>
                </c:pt>
              </c:numCache>
            </c:numRef>
          </c:val>
        </c:ser>
        <c:ser>
          <c:idx val="4"/>
          <c:order val="4"/>
          <c:tx>
            <c:strRef>
              <c:f>Data!$J$37</c:f>
              <c:strCache>
                <c:ptCount val="1"/>
                <c:pt idx="0">
                  <c:v>Ist</c:v>
                </c:pt>
              </c:strCache>
            </c:strRef>
          </c:tx>
          <c:spPr>
            <a:solidFill>
              <a:srgbClr val="C00000">
                <a:alpha val="20000"/>
              </a:srgbClr>
            </a:solidFill>
            <a:ln w="28575">
              <a:solidFill>
                <a:srgbClr val="C00000"/>
              </a:solidFill>
            </a:ln>
          </c:spPr>
          <c:cat>
            <c:strRef>
              <c:f>Data!$D$38:$D$44</c:f>
              <c:strCache>
                <c:ptCount val="7"/>
                <c:pt idx="0">
                  <c:v>Kat. 1: Zertifizierung</c:v>
                </c:pt>
                <c:pt idx="1">
                  <c:v>Kat. 2: Informationssicherheits- und Risikomanagement</c:v>
                </c:pt>
                <c:pt idx="2">
                  <c:v>Kat. 3: Einsatz externer Dienstleister / Vertragsmanagement</c:v>
                </c:pt>
                <c:pt idx="3">
                  <c:v>Kat. 4: Sicherheit von IT-Systemen</c:v>
                </c:pt>
                <c:pt idx="4">
                  <c:v>Kat. 5: Datenverwaltung und Speicherung</c:v>
                </c:pt>
                <c:pt idx="5">
                  <c:v>Kat. 6: Zugangs- und Zugriffskontrolle</c:v>
                </c:pt>
                <c:pt idx="6">
                  <c:v>Kat. 7: Physikalische Sicherheit</c:v>
                </c:pt>
              </c:strCache>
            </c:strRef>
          </c:cat>
          <c:val>
            <c:numRef>
              <c:f>Data!$J$38:$J$44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67818752"/>
        <c:axId val="167820288"/>
      </c:radarChart>
      <c:catAx>
        <c:axId val="167818752"/>
        <c:scaling>
          <c:orientation val="minMax"/>
        </c:scaling>
        <c:delete val="0"/>
        <c:axPos val="b"/>
        <c:majorGridlines/>
        <c:majorTickMark val="out"/>
        <c:minorTickMark val="none"/>
        <c:tickLblPos val="nextTo"/>
        <c:txPr>
          <a:bodyPr/>
          <a:lstStyle/>
          <a:p>
            <a:pPr>
              <a:defRPr sz="1000"/>
            </a:pPr>
            <a:endParaRPr lang="de-DE"/>
          </a:p>
        </c:txPr>
        <c:crossAx val="167820288"/>
        <c:crosses val="autoZero"/>
        <c:auto val="1"/>
        <c:lblAlgn val="ctr"/>
        <c:lblOffset val="100"/>
        <c:noMultiLvlLbl val="0"/>
      </c:catAx>
      <c:valAx>
        <c:axId val="167820288"/>
        <c:scaling>
          <c:orientation val="minMax"/>
        </c:scaling>
        <c:delete val="0"/>
        <c:axPos val="l"/>
        <c:majorGridlines/>
        <c:numFmt formatCode="General" sourceLinked="1"/>
        <c:majorTickMark val="cross"/>
        <c:minorTickMark val="none"/>
        <c:tickLblPos val="nextTo"/>
        <c:crossAx val="167818752"/>
        <c:crosses val="autoZero"/>
        <c:crossBetween val="between"/>
        <c:majorUnit val="1"/>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Data!$G$59</c:f>
              <c:strCache>
                <c:ptCount val="1"/>
                <c:pt idx="0">
                  <c:v>Kat. 2.1: Sicherheitsorganisation</c:v>
                </c:pt>
              </c:strCache>
            </c:strRef>
          </c:tx>
          <c:invertIfNegative val="0"/>
          <c:cat>
            <c:strRef>
              <c:f>Data!$D$59</c:f>
              <c:strCache>
                <c:ptCount val="1"/>
                <c:pt idx="0">
                  <c:v>Details Kat. 2: ISM und Risk-Management</c:v>
                </c:pt>
              </c:strCache>
            </c:strRef>
          </c:cat>
          <c:val>
            <c:numRef>
              <c:f>Data!$G$60</c:f>
              <c:numCache>
                <c:formatCode>0.00</c:formatCode>
                <c:ptCount val="1"/>
                <c:pt idx="0">
                  <c:v>0</c:v>
                </c:pt>
              </c:numCache>
            </c:numRef>
          </c:val>
        </c:ser>
        <c:ser>
          <c:idx val="2"/>
          <c:order val="1"/>
          <c:tx>
            <c:strRef>
              <c:f>Data!$H$59</c:f>
              <c:strCache>
                <c:ptCount val="1"/>
                <c:pt idx="0">
                  <c:v>Kat. 2.2: Awareness</c:v>
                </c:pt>
              </c:strCache>
            </c:strRef>
          </c:tx>
          <c:invertIfNegative val="0"/>
          <c:cat>
            <c:strRef>
              <c:f>Data!$D$59</c:f>
              <c:strCache>
                <c:ptCount val="1"/>
                <c:pt idx="0">
                  <c:v>Details Kat. 2: ISM und Risk-Management</c:v>
                </c:pt>
              </c:strCache>
            </c:strRef>
          </c:cat>
          <c:val>
            <c:numRef>
              <c:f>Data!$H$60</c:f>
              <c:numCache>
                <c:formatCode>0.00</c:formatCode>
                <c:ptCount val="1"/>
                <c:pt idx="0">
                  <c:v>0</c:v>
                </c:pt>
              </c:numCache>
            </c:numRef>
          </c:val>
        </c:ser>
        <c:dLbls>
          <c:showLegendKey val="0"/>
          <c:showVal val="0"/>
          <c:showCatName val="0"/>
          <c:showSerName val="0"/>
          <c:showPercent val="0"/>
          <c:showBubbleSize val="0"/>
        </c:dLbls>
        <c:gapWidth val="150"/>
        <c:axId val="172100608"/>
        <c:axId val="172114688"/>
      </c:barChart>
      <c:catAx>
        <c:axId val="172100608"/>
        <c:scaling>
          <c:orientation val="minMax"/>
        </c:scaling>
        <c:delete val="0"/>
        <c:axPos val="b"/>
        <c:majorTickMark val="out"/>
        <c:minorTickMark val="none"/>
        <c:tickLblPos val="nextTo"/>
        <c:crossAx val="172114688"/>
        <c:crosses val="autoZero"/>
        <c:auto val="1"/>
        <c:lblAlgn val="ctr"/>
        <c:lblOffset val="100"/>
        <c:noMultiLvlLbl val="0"/>
      </c:catAx>
      <c:valAx>
        <c:axId val="172114688"/>
        <c:scaling>
          <c:orientation val="minMax"/>
          <c:max val="4000"/>
          <c:min val="0"/>
        </c:scaling>
        <c:delete val="0"/>
        <c:axPos val="l"/>
        <c:majorGridlines/>
        <c:numFmt formatCode="0.00" sourceLinked="1"/>
        <c:majorTickMark val="out"/>
        <c:minorTickMark val="none"/>
        <c:tickLblPos val="nextTo"/>
        <c:crossAx val="172100608"/>
        <c:crosses val="autoZero"/>
        <c:crossBetween val="between"/>
        <c:majorUnit val="1000"/>
        <c:minorUnit val="0.1"/>
        <c:dispUnits>
          <c:builtInUnit val="thousands"/>
          <c:dispUnitsLbl>
            <c:layout>
              <c:manualLayout>
                <c:xMode val="edge"/>
                <c:yMode val="edge"/>
                <c:x val="5.0056864885163033E-2"/>
                <c:y val="3.5713579191153477E-2"/>
              </c:manualLayout>
            </c:layout>
            <c:tx>
              <c:rich>
                <a:bodyPr/>
                <a:lstStyle/>
                <a:p>
                  <a:pPr>
                    <a:defRPr sz="1100"/>
                  </a:pPr>
                  <a:r>
                    <a:rPr lang="en-US" sz="1100"/>
                    <a:t>Rating</a:t>
                  </a:r>
                </a:p>
              </c:rich>
            </c:tx>
          </c:dispUnitsLbl>
        </c:dispUnits>
      </c:valAx>
    </c:plotArea>
    <c:legend>
      <c:legendPos val="b"/>
      <c:layout>
        <c:manualLayout>
          <c:xMode val="edge"/>
          <c:yMode val="edge"/>
          <c:x val="0.24597523801356153"/>
          <c:y val="0.81194129204289844"/>
          <c:w val="0.68436303362604445"/>
          <c:h val="0.15072093436462364"/>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Data!$G$63</c:f>
              <c:strCache>
                <c:ptCount val="1"/>
                <c:pt idx="0">
                  <c:v>Kat. 4.1: Schutz der IT-Systeme</c:v>
                </c:pt>
              </c:strCache>
            </c:strRef>
          </c:tx>
          <c:invertIfNegative val="0"/>
          <c:cat>
            <c:strRef>
              <c:f>Data!$D$63</c:f>
              <c:strCache>
                <c:ptCount val="1"/>
                <c:pt idx="0">
                  <c:v>Details Kat. 4: Sicherheit von IT-Systemen</c:v>
                </c:pt>
              </c:strCache>
            </c:strRef>
          </c:cat>
          <c:val>
            <c:numRef>
              <c:f>Data!$G$64</c:f>
              <c:numCache>
                <c:formatCode>0.00</c:formatCode>
                <c:ptCount val="1"/>
                <c:pt idx="0">
                  <c:v>0</c:v>
                </c:pt>
              </c:numCache>
            </c:numRef>
          </c:val>
        </c:ser>
        <c:ser>
          <c:idx val="2"/>
          <c:order val="1"/>
          <c:tx>
            <c:strRef>
              <c:f>Data!$H$63</c:f>
              <c:strCache>
                <c:ptCount val="1"/>
                <c:pt idx="0">
                  <c:v>Kat. 4.2: Netzwerksicherheit</c:v>
                </c:pt>
              </c:strCache>
            </c:strRef>
          </c:tx>
          <c:invertIfNegative val="0"/>
          <c:cat>
            <c:strRef>
              <c:f>Data!$D$63</c:f>
              <c:strCache>
                <c:ptCount val="1"/>
                <c:pt idx="0">
                  <c:v>Details Kat. 4: Sicherheit von IT-Systemen</c:v>
                </c:pt>
              </c:strCache>
            </c:strRef>
          </c:cat>
          <c:val>
            <c:numRef>
              <c:f>Data!$H$64</c:f>
              <c:numCache>
                <c:formatCode>0.00</c:formatCode>
                <c:ptCount val="1"/>
                <c:pt idx="0">
                  <c:v>0</c:v>
                </c:pt>
              </c:numCache>
            </c:numRef>
          </c:val>
        </c:ser>
        <c:ser>
          <c:idx val="3"/>
          <c:order val="2"/>
          <c:tx>
            <c:strRef>
              <c:f>Data!$I$63</c:f>
              <c:strCache>
                <c:ptCount val="1"/>
                <c:pt idx="0">
                  <c:v>Kat. 4.3: Erkennen von Angriffen</c:v>
                </c:pt>
              </c:strCache>
            </c:strRef>
          </c:tx>
          <c:invertIfNegative val="0"/>
          <c:cat>
            <c:strRef>
              <c:f>Data!$D$63</c:f>
              <c:strCache>
                <c:ptCount val="1"/>
                <c:pt idx="0">
                  <c:v>Details Kat. 4: Sicherheit von IT-Systemen</c:v>
                </c:pt>
              </c:strCache>
            </c:strRef>
          </c:cat>
          <c:val>
            <c:numRef>
              <c:f>Data!$I$64</c:f>
              <c:numCache>
                <c:formatCode>0.00</c:formatCode>
                <c:ptCount val="1"/>
                <c:pt idx="0">
                  <c:v>0</c:v>
                </c:pt>
              </c:numCache>
            </c:numRef>
          </c:val>
        </c:ser>
        <c:dLbls>
          <c:showLegendKey val="0"/>
          <c:showVal val="0"/>
          <c:showCatName val="0"/>
          <c:showSerName val="0"/>
          <c:showPercent val="0"/>
          <c:showBubbleSize val="0"/>
        </c:dLbls>
        <c:gapWidth val="150"/>
        <c:axId val="172136704"/>
        <c:axId val="172142592"/>
      </c:barChart>
      <c:catAx>
        <c:axId val="172136704"/>
        <c:scaling>
          <c:orientation val="minMax"/>
        </c:scaling>
        <c:delete val="0"/>
        <c:axPos val="b"/>
        <c:majorTickMark val="out"/>
        <c:minorTickMark val="none"/>
        <c:tickLblPos val="nextTo"/>
        <c:crossAx val="172142592"/>
        <c:crosses val="autoZero"/>
        <c:auto val="1"/>
        <c:lblAlgn val="ctr"/>
        <c:lblOffset val="100"/>
        <c:noMultiLvlLbl val="0"/>
      </c:catAx>
      <c:valAx>
        <c:axId val="172142592"/>
        <c:scaling>
          <c:orientation val="minMax"/>
          <c:max val="4000"/>
          <c:min val="0"/>
        </c:scaling>
        <c:delete val="0"/>
        <c:axPos val="l"/>
        <c:majorGridlines/>
        <c:numFmt formatCode="0.00" sourceLinked="1"/>
        <c:majorTickMark val="out"/>
        <c:minorTickMark val="none"/>
        <c:tickLblPos val="nextTo"/>
        <c:crossAx val="172136704"/>
        <c:crosses val="autoZero"/>
        <c:crossBetween val="between"/>
        <c:majorUnit val="1000"/>
        <c:minorUnit val="0.1"/>
        <c:dispUnits>
          <c:builtInUnit val="thousands"/>
          <c:dispUnitsLbl>
            <c:tx>
              <c:rich>
                <a:bodyPr/>
                <a:lstStyle/>
                <a:p>
                  <a:pPr>
                    <a:defRPr sz="1100"/>
                  </a:pPr>
                  <a:r>
                    <a:rPr lang="de-DE" sz="1100"/>
                    <a:t>Rating</a:t>
                  </a:r>
                </a:p>
              </c:rich>
            </c:tx>
          </c:dispUnitsLbl>
        </c:dispUnits>
      </c:valAx>
    </c:plotArea>
    <c:legend>
      <c:legendPos val="b"/>
      <c:layout>
        <c:manualLayout>
          <c:xMode val="edge"/>
          <c:yMode val="edge"/>
          <c:x val="0.23206864984883224"/>
          <c:y val="0.72191709537075055"/>
          <c:w val="0.66500933327513412"/>
          <c:h val="0.2304695267577064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61383</xdr:colOff>
      <xdr:row>1</xdr:row>
      <xdr:rowOff>82548</xdr:rowOff>
    </xdr:from>
    <xdr:to>
      <xdr:col>5</xdr:col>
      <xdr:colOff>677333</xdr:colOff>
      <xdr:row>25</xdr:row>
      <xdr:rowOff>57150</xdr:rowOff>
    </xdr:to>
    <xdr:graphicFrame macro="">
      <xdr:nvGraphicFramePr>
        <xdr:cNvPr id="2"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21167</xdr:colOff>
      <xdr:row>1</xdr:row>
      <xdr:rowOff>127000</xdr:rowOff>
    </xdr:from>
    <xdr:to>
      <xdr:col>10</xdr:col>
      <xdr:colOff>656166</xdr:colOff>
      <xdr:row>17</xdr:row>
      <xdr:rowOff>1</xdr:rowOff>
    </xdr:to>
    <xdr:graphicFrame macro="">
      <xdr:nvGraphicFramePr>
        <xdr:cNvPr id="3"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730249</xdr:colOff>
      <xdr:row>1</xdr:row>
      <xdr:rowOff>141287</xdr:rowOff>
    </xdr:from>
    <xdr:to>
      <xdr:col>13</xdr:col>
      <xdr:colOff>757766</xdr:colOff>
      <xdr:row>17</xdr:row>
      <xdr:rowOff>1</xdr:rowOff>
    </xdr:to>
    <xdr:graphicFrame macro="">
      <xdr:nvGraphicFramePr>
        <xdr:cNvPr id="4"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1"/>
  <sheetViews>
    <sheetView showGridLines="0" showRowColHeaders="0" tabSelected="1" zoomScaleNormal="100" workbookViewId="0">
      <pane ySplit="2" topLeftCell="A3" activePane="bottomLeft" state="frozen"/>
      <selection activeCell="B18" sqref="B17:B18"/>
      <selection pane="bottomLeft" activeCell="C39" sqref="C39"/>
    </sheetView>
  </sheetViews>
  <sheetFormatPr baseColWidth="10" defaultColWidth="11.44140625" defaultRowHeight="14.4" outlineLevelCol="1" x14ac:dyDescent="0.3"/>
  <cols>
    <col min="1" max="1" width="17.109375" style="10" customWidth="1"/>
    <col min="2" max="2" width="62.88671875" style="10" customWidth="1"/>
    <col min="3" max="3" width="18.5546875" style="10" customWidth="1"/>
    <col min="4" max="4" width="38.5546875" style="10" hidden="1" customWidth="1" outlineLevel="1"/>
    <col min="5" max="5" width="35.6640625" style="10" customWidth="1" collapsed="1"/>
    <col min="6" max="6" width="11.44140625" style="10" customWidth="1"/>
    <col min="7" max="16384" width="11.44140625" style="10"/>
  </cols>
  <sheetData>
    <row r="1" spans="1:6" ht="19.8" x14ac:dyDescent="0.3">
      <c r="A1" s="205" t="s">
        <v>81</v>
      </c>
      <c r="B1" s="205"/>
      <c r="C1" s="205"/>
      <c r="D1" s="205"/>
      <c r="E1" s="205"/>
    </row>
    <row r="2" spans="1:6" s="71" customFormat="1" ht="22.5" customHeight="1" x14ac:dyDescent="0.3">
      <c r="A2" s="69" t="s">
        <v>130</v>
      </c>
      <c r="B2" s="70" t="s">
        <v>27</v>
      </c>
      <c r="C2" s="186" t="s">
        <v>2</v>
      </c>
      <c r="D2" s="187"/>
      <c r="E2" s="188"/>
    </row>
    <row r="3" spans="1:6" s="11" customFormat="1" x14ac:dyDescent="0.3">
      <c r="A3" s="206" t="s">
        <v>44</v>
      </c>
      <c r="B3" s="207"/>
      <c r="C3" s="207"/>
      <c r="D3" s="207"/>
      <c r="E3" s="208"/>
      <c r="F3" s="10"/>
    </row>
    <row r="4" spans="1:6" x14ac:dyDescent="0.3">
      <c r="A4" s="192" t="s">
        <v>50</v>
      </c>
      <c r="B4" s="44" t="s">
        <v>213</v>
      </c>
      <c r="C4" s="183"/>
      <c r="D4" s="184"/>
      <c r="E4" s="185"/>
    </row>
    <row r="5" spans="1:6" x14ac:dyDescent="0.3">
      <c r="A5" s="193"/>
      <c r="B5" s="5" t="s">
        <v>214</v>
      </c>
      <c r="C5" s="183"/>
      <c r="D5" s="184"/>
      <c r="E5" s="185"/>
    </row>
    <row r="6" spans="1:6" x14ac:dyDescent="0.3">
      <c r="A6" s="193"/>
      <c r="B6" s="5" t="s">
        <v>47</v>
      </c>
      <c r="C6" s="189"/>
      <c r="D6" s="190"/>
      <c r="E6" s="191"/>
    </row>
    <row r="7" spans="1:6" x14ac:dyDescent="0.3">
      <c r="A7" s="194"/>
      <c r="B7" s="5" t="s">
        <v>48</v>
      </c>
      <c r="C7" s="183"/>
      <c r="D7" s="184"/>
      <c r="E7" s="185"/>
    </row>
    <row r="8" spans="1:6" ht="28.8" x14ac:dyDescent="0.3">
      <c r="A8" s="157" t="s">
        <v>91</v>
      </c>
      <c r="B8" s="44" t="s">
        <v>117</v>
      </c>
      <c r="C8" s="76"/>
      <c r="D8" s="75"/>
      <c r="E8" s="77"/>
    </row>
    <row r="9" spans="1:6" x14ac:dyDescent="0.3">
      <c r="A9" s="192" t="s">
        <v>131</v>
      </c>
      <c r="B9" s="158" t="s">
        <v>215</v>
      </c>
      <c r="C9" s="183"/>
      <c r="D9" s="184"/>
      <c r="E9" s="185"/>
    </row>
    <row r="10" spans="1:6" x14ac:dyDescent="0.3">
      <c r="A10" s="193"/>
      <c r="B10" s="158" t="s">
        <v>216</v>
      </c>
      <c r="C10" s="189"/>
      <c r="D10" s="190"/>
      <c r="E10" s="191"/>
    </row>
    <row r="11" spans="1:6" x14ac:dyDescent="0.3">
      <c r="A11" s="194"/>
      <c r="B11" s="158" t="s">
        <v>217</v>
      </c>
      <c r="C11" s="183"/>
      <c r="D11" s="184"/>
      <c r="E11" s="185"/>
    </row>
    <row r="12" spans="1:6" s="11" customFormat="1" x14ac:dyDescent="0.3">
      <c r="A12" s="179" t="s">
        <v>45</v>
      </c>
      <c r="B12" s="180"/>
      <c r="C12" s="180"/>
      <c r="D12" s="180"/>
      <c r="E12" s="181"/>
      <c r="F12" s="10"/>
    </row>
    <row r="13" spans="1:6" x14ac:dyDescent="0.3">
      <c r="A13" s="57" t="s">
        <v>191</v>
      </c>
      <c r="B13" s="12" t="s">
        <v>49</v>
      </c>
      <c r="C13" s="183"/>
      <c r="D13" s="184"/>
      <c r="E13" s="185"/>
    </row>
    <row r="14" spans="1:6" ht="15.6" x14ac:dyDescent="0.3">
      <c r="A14" s="57"/>
      <c r="B14" s="12"/>
      <c r="C14" s="76"/>
      <c r="D14" s="75"/>
      <c r="E14" s="70" t="s">
        <v>129</v>
      </c>
    </row>
    <row r="15" spans="1:6" ht="15" customHeight="1" x14ac:dyDescent="0.3">
      <c r="A15" s="195" t="s">
        <v>219</v>
      </c>
      <c r="B15" s="12" t="s">
        <v>218</v>
      </c>
      <c r="C15" s="144"/>
      <c r="D15" s="74" t="s">
        <v>28</v>
      </c>
      <c r="E15" s="201"/>
    </row>
    <row r="16" spans="1:6" ht="60" customHeight="1" x14ac:dyDescent="0.3">
      <c r="A16" s="193"/>
      <c r="B16" s="196" t="s">
        <v>118</v>
      </c>
      <c r="C16" s="197"/>
      <c r="D16" s="12"/>
      <c r="E16" s="202"/>
    </row>
    <row r="17" spans="1:6" ht="43.2" x14ac:dyDescent="0.3">
      <c r="A17" s="193"/>
      <c r="B17" s="12" t="s">
        <v>76</v>
      </c>
      <c r="C17" s="144"/>
      <c r="D17" s="74"/>
      <c r="E17" s="203"/>
    </row>
    <row r="18" spans="1:6" ht="30" customHeight="1" x14ac:dyDescent="0.3">
      <c r="A18" s="193"/>
      <c r="B18" s="196" t="s">
        <v>90</v>
      </c>
      <c r="C18" s="197"/>
      <c r="D18" s="12"/>
      <c r="E18" s="204"/>
    </row>
    <row r="19" spans="1:6" ht="18" customHeight="1" x14ac:dyDescent="0.3">
      <c r="A19" s="179" t="s">
        <v>46</v>
      </c>
      <c r="B19" s="180"/>
      <c r="C19" s="180"/>
      <c r="D19" s="180"/>
      <c r="E19" s="181"/>
      <c r="F19" s="68"/>
    </row>
    <row r="20" spans="1:6" ht="15" customHeight="1" x14ac:dyDescent="0.3">
      <c r="A20" s="57"/>
      <c r="B20" s="12"/>
      <c r="C20" s="76"/>
      <c r="D20" s="75"/>
      <c r="E20" s="70" t="s">
        <v>129</v>
      </c>
      <c r="F20" s="68"/>
    </row>
    <row r="21" spans="1:6" s="11" customFormat="1" ht="15" customHeight="1" x14ac:dyDescent="0.3">
      <c r="A21" s="192" t="s">
        <v>22</v>
      </c>
      <c r="B21" s="158" t="s">
        <v>124</v>
      </c>
      <c r="C21" s="79"/>
      <c r="D21" s="72"/>
      <c r="E21" s="72"/>
      <c r="F21" s="68"/>
    </row>
    <row r="22" spans="1:6" s="11" customFormat="1" ht="15" customHeight="1" x14ac:dyDescent="0.3">
      <c r="A22" s="193"/>
      <c r="B22" s="158" t="s">
        <v>123</v>
      </c>
      <c r="C22" s="63"/>
      <c r="D22" s="12"/>
      <c r="E22" s="12"/>
      <c r="F22" s="68"/>
    </row>
    <row r="23" spans="1:6" s="11" customFormat="1" ht="15" customHeight="1" x14ac:dyDescent="0.3">
      <c r="A23" s="193"/>
      <c r="B23" s="158" t="s">
        <v>120</v>
      </c>
      <c r="C23" s="80"/>
      <c r="D23" s="72"/>
      <c r="E23" s="72"/>
      <c r="F23" s="68"/>
    </row>
    <row r="24" spans="1:6" s="11" customFormat="1" ht="15" customHeight="1" x14ac:dyDescent="0.3">
      <c r="A24" s="193"/>
      <c r="B24" s="158" t="s">
        <v>119</v>
      </c>
      <c r="C24" s="80"/>
      <c r="D24" s="72"/>
      <c r="E24" s="72"/>
      <c r="F24" s="68"/>
    </row>
    <row r="25" spans="1:6" x14ac:dyDescent="0.3">
      <c r="A25" s="193"/>
      <c r="B25" s="158" t="s">
        <v>122</v>
      </c>
      <c r="C25" s="80"/>
      <c r="D25" s="72"/>
      <c r="E25" s="72"/>
      <c r="F25" s="68"/>
    </row>
    <row r="26" spans="1:6" x14ac:dyDescent="0.3">
      <c r="A26" s="193"/>
      <c r="B26" s="158" t="s">
        <v>121</v>
      </c>
      <c r="C26" s="80"/>
      <c r="D26" s="72"/>
      <c r="E26" s="72"/>
      <c r="F26" s="68"/>
    </row>
    <row r="27" spans="1:6" ht="20.25" customHeight="1" x14ac:dyDescent="0.3">
      <c r="A27" s="194"/>
      <c r="B27" s="158" t="s">
        <v>125</v>
      </c>
      <c r="C27" s="81"/>
      <c r="D27" s="72"/>
      <c r="E27" s="72"/>
      <c r="F27" s="68"/>
    </row>
    <row r="28" spans="1:6" x14ac:dyDescent="0.3">
      <c r="A28" s="192" t="s">
        <v>23</v>
      </c>
      <c r="B28" s="12" t="s">
        <v>134</v>
      </c>
      <c r="C28" s="82"/>
      <c r="D28" s="72"/>
      <c r="E28" s="72"/>
      <c r="F28" s="68"/>
    </row>
    <row r="29" spans="1:6" x14ac:dyDescent="0.3">
      <c r="A29" s="193"/>
      <c r="B29" s="12" t="s">
        <v>135</v>
      </c>
      <c r="C29" s="82"/>
      <c r="D29" s="72"/>
      <c r="E29" s="72"/>
      <c r="F29" s="68"/>
    </row>
    <row r="30" spans="1:6" x14ac:dyDescent="0.3">
      <c r="A30" s="179" t="s">
        <v>126</v>
      </c>
      <c r="B30" s="180"/>
      <c r="C30" s="180"/>
      <c r="D30" s="180"/>
      <c r="E30" s="181"/>
      <c r="F30" s="68"/>
    </row>
    <row r="31" spans="1:6" ht="30" customHeight="1" x14ac:dyDescent="0.3">
      <c r="A31" s="12" t="s">
        <v>20</v>
      </c>
      <c r="B31" s="158" t="s">
        <v>220</v>
      </c>
      <c r="C31" s="198"/>
      <c r="D31" s="199"/>
      <c r="E31" s="200"/>
      <c r="F31" s="68"/>
    </row>
    <row r="32" spans="1:6" x14ac:dyDescent="0.3">
      <c r="A32" s="179" t="s">
        <v>127</v>
      </c>
      <c r="B32" s="180"/>
      <c r="C32" s="180"/>
      <c r="D32" s="180"/>
      <c r="E32" s="181"/>
      <c r="F32" s="68"/>
    </row>
    <row r="33" spans="1:6" s="11" customFormat="1" ht="45" customHeight="1" x14ac:dyDescent="0.3">
      <c r="A33" s="177" t="s">
        <v>19</v>
      </c>
      <c r="B33" s="176" t="s">
        <v>243</v>
      </c>
      <c r="C33" s="78"/>
      <c r="D33" s="72" t="s">
        <v>25</v>
      </c>
      <c r="E33" s="73"/>
      <c r="F33" s="68"/>
    </row>
    <row r="34" spans="1:6" s="11" customFormat="1" ht="30" customHeight="1" x14ac:dyDescent="0.3">
      <c r="A34" s="182"/>
      <c r="B34" s="12" t="s">
        <v>128</v>
      </c>
      <c r="C34" s="78"/>
      <c r="D34" s="72"/>
      <c r="E34" s="73"/>
      <c r="F34" s="68"/>
    </row>
    <row r="35" spans="1:6" s="11" customFormat="1" ht="15" customHeight="1" x14ac:dyDescent="0.3">
      <c r="A35" s="182"/>
      <c r="B35" s="158" t="s">
        <v>234</v>
      </c>
      <c r="C35" s="78"/>
      <c r="D35" s="72"/>
      <c r="E35" s="73"/>
      <c r="F35" s="68"/>
    </row>
    <row r="36" spans="1:6" ht="30" customHeight="1" x14ac:dyDescent="0.3">
      <c r="A36" s="182"/>
      <c r="B36" s="13" t="s">
        <v>132</v>
      </c>
      <c r="C36" s="183"/>
      <c r="D36" s="184"/>
      <c r="E36" s="185"/>
      <c r="F36" s="68"/>
    </row>
    <row r="37" spans="1:6" ht="28.8" x14ac:dyDescent="0.3">
      <c r="A37" s="178"/>
      <c r="B37" s="13" t="s">
        <v>133</v>
      </c>
      <c r="C37" s="183"/>
      <c r="D37" s="184"/>
      <c r="E37" s="185"/>
      <c r="F37" s="68"/>
    </row>
    <row r="38" spans="1:6" x14ac:dyDescent="0.3">
      <c r="A38" s="179" t="s">
        <v>192</v>
      </c>
      <c r="B38" s="180"/>
      <c r="C38" s="180"/>
      <c r="D38" s="180"/>
      <c r="E38" s="181"/>
      <c r="F38" s="68"/>
    </row>
    <row r="39" spans="1:6" s="11" customFormat="1" ht="75" customHeight="1" x14ac:dyDescent="0.3">
      <c r="A39" s="177" t="s">
        <v>92</v>
      </c>
      <c r="B39" s="158" t="s">
        <v>221</v>
      </c>
      <c r="C39" s="145"/>
      <c r="D39" s="72" t="s">
        <v>24</v>
      </c>
      <c r="E39" s="152"/>
      <c r="F39" s="68"/>
    </row>
    <row r="40" spans="1:6" s="11" customFormat="1" ht="105" customHeight="1" x14ac:dyDescent="0.3">
      <c r="A40" s="178"/>
      <c r="B40" s="158" t="s">
        <v>222</v>
      </c>
      <c r="C40" s="145"/>
      <c r="D40" s="72" t="s">
        <v>24</v>
      </c>
      <c r="E40" s="72"/>
      <c r="F40" s="68"/>
    </row>
    <row r="41" spans="1:6" s="11" customFormat="1" ht="72" x14ac:dyDescent="0.3">
      <c r="A41" s="12" t="s">
        <v>93</v>
      </c>
      <c r="B41" s="12" t="s">
        <v>212</v>
      </c>
      <c r="C41" s="183"/>
      <c r="D41" s="184"/>
      <c r="E41" s="185"/>
      <c r="F41" s="68"/>
    </row>
  </sheetData>
  <sheetProtection password="CC0A" sheet="1" objects="1" scenarios="1"/>
  <protectedRanges>
    <protectedRange sqref="B18 E4:E13 E15:E19 E21:E41" name="Bemerkungen Kind of target"/>
    <protectedRange sqref="C4:C30 C32:C40" name="Antworten Kind of Target"/>
  </protectedRanges>
  <mergeCells count="31">
    <mergeCell ref="A1:E1"/>
    <mergeCell ref="A3:E3"/>
    <mergeCell ref="A12:E12"/>
    <mergeCell ref="A9:A11"/>
    <mergeCell ref="A4:A7"/>
    <mergeCell ref="A28:A29"/>
    <mergeCell ref="A21:A27"/>
    <mergeCell ref="A38:E38"/>
    <mergeCell ref="A32:E32"/>
    <mergeCell ref="A15:A18"/>
    <mergeCell ref="B16:C16"/>
    <mergeCell ref="B18:C18"/>
    <mergeCell ref="C31:E31"/>
    <mergeCell ref="E15:E16"/>
    <mergeCell ref="E17:E18"/>
    <mergeCell ref="A39:A40"/>
    <mergeCell ref="A30:E30"/>
    <mergeCell ref="A33:A37"/>
    <mergeCell ref="C41:E41"/>
    <mergeCell ref="C2:E2"/>
    <mergeCell ref="C4:E4"/>
    <mergeCell ref="C5:E5"/>
    <mergeCell ref="C6:E6"/>
    <mergeCell ref="C7:E7"/>
    <mergeCell ref="C9:E9"/>
    <mergeCell ref="C10:E10"/>
    <mergeCell ref="C11:E11"/>
    <mergeCell ref="C13:E13"/>
    <mergeCell ref="C36:E36"/>
    <mergeCell ref="C37:E37"/>
    <mergeCell ref="A19:E19"/>
  </mergeCells>
  <conditionalFormatting sqref="B37">
    <cfRule type="expression" dxfId="27" priority="34">
      <formula>($C$33="Nein")</formula>
    </cfRule>
  </conditionalFormatting>
  <conditionalFormatting sqref="B37">
    <cfRule type="expression" dxfId="26" priority="40">
      <formula>($C$33="Nein")</formula>
    </cfRule>
  </conditionalFormatting>
  <conditionalFormatting sqref="B37">
    <cfRule type="expression" dxfId="25" priority="31">
      <formula>($C$33="Nein")</formula>
    </cfRule>
  </conditionalFormatting>
  <conditionalFormatting sqref="B36:C36">
    <cfRule type="expression" dxfId="24" priority="9">
      <formula>($C$33="Nein")</formula>
    </cfRule>
  </conditionalFormatting>
  <conditionalFormatting sqref="B36:C36">
    <cfRule type="expression" dxfId="23" priority="10">
      <formula>($C$33="Nein")</formula>
    </cfRule>
  </conditionalFormatting>
  <conditionalFormatting sqref="B36:C36">
    <cfRule type="expression" dxfId="22" priority="7">
      <formula>($C$33="Nein")</formula>
    </cfRule>
  </conditionalFormatting>
  <conditionalFormatting sqref="C37">
    <cfRule type="expression" dxfId="21" priority="5">
      <formula>($C$33="Nein")</formula>
    </cfRule>
  </conditionalFormatting>
  <conditionalFormatting sqref="C37">
    <cfRule type="expression" dxfId="20" priority="6">
      <formula>($C$33="Nein")</formula>
    </cfRule>
  </conditionalFormatting>
  <conditionalFormatting sqref="C37">
    <cfRule type="expression" dxfId="19" priority="4">
      <formula>($C$33="Nein")</formula>
    </cfRule>
  </conditionalFormatting>
  <dataValidations count="4">
    <dataValidation type="list" allowBlank="1" showErrorMessage="1" errorTitle="Falscher Wert" error="Bitte wählen Sie einen Wert aus dem Drop-Down Menü aus." sqref="C39:C40">
      <formula1>"Ja, Nein"</formula1>
    </dataValidation>
    <dataValidation type="list" allowBlank="1" showErrorMessage="1" errorTitle="Falscher Wert" error="Bitte wählen Sie einen Wert aus dem Drop-Down Menü aus." sqref="C15">
      <mc:AlternateContent xmlns:x12ac="http://schemas.microsoft.com/office/spreadsheetml/2011/1/ac" xmlns:mc="http://schemas.openxmlformats.org/markup-compatibility/2006">
        <mc:Choice Requires="x12ac">
          <x12ac:list>&lt; 2.500, 2.501 - 5.000, 5.001 - 10.000,  10.001 - 25.000, 25.001 - 50.000, 50.001 - 100.000, 100.001 - 250.000, 250.001 - 500.000, 500.001 - 1.000.000, 1.000.001 - 2.500.000," &gt; 2,5 Mio."</x12ac:list>
        </mc:Choice>
        <mc:Fallback>
          <formula1>"&lt; 2.500, 2.501 - 5.000, 5.001 - 10.000,  10.001 - 25.000, 25.001 - 50.000, 50.001 - 100.000, 100.001 - 250.000, 250.001 - 500.000, 500.001 - 1.000.000, 1.000.001 - 2.500.000, &gt; 2,5 Mio."</formula1>
        </mc:Fallback>
      </mc:AlternateContent>
    </dataValidation>
    <dataValidation type="list" allowBlank="1" showInputMessage="1" showErrorMessage="1" sqref="C33:C35">
      <formula1>"Ja, Nein"</formula1>
    </dataValidation>
    <dataValidation type="list" allowBlank="1" showErrorMessage="1" errorTitle="Falscher Wert" error="Bitte wählen Sie einen Wert aus dem Drop-Down Menü aus." sqref="C17">
      <formula1>"ja, nein"</formula1>
    </dataValidation>
  </dataValidations>
  <pageMargins left="0.70866141732283472" right="0.70866141732283472" top="0.78740157480314965" bottom="0.78740157480314965" header="0.31496062992125984" footer="0.31496062992125984"/>
  <pageSetup paperSize="9" scale="65"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52"/>
  <sheetViews>
    <sheetView showGridLines="0" showRowColHeaders="0" workbookViewId="0">
      <selection activeCell="B8" sqref="B8:D8"/>
    </sheetView>
  </sheetViews>
  <sheetFormatPr baseColWidth="10" defaultColWidth="11.44140625" defaultRowHeight="14.4" outlineLevelRow="1" outlineLevelCol="1" x14ac:dyDescent="0.3"/>
  <cols>
    <col min="1" max="1" width="1.44140625" style="10" customWidth="1"/>
    <col min="2" max="2" width="65.6640625" style="10" customWidth="1"/>
    <col min="3" max="3" width="20.6640625" style="10" customWidth="1"/>
    <col min="4" max="4" width="27.33203125" style="10" customWidth="1"/>
    <col min="5" max="5" width="11.44140625" style="10" customWidth="1"/>
    <col min="6" max="7" width="11.44140625" style="10" hidden="1" customWidth="1" outlineLevel="1"/>
    <col min="8" max="8" width="18.44140625" style="10" hidden="1" customWidth="1" outlineLevel="1"/>
    <col min="9" max="13" width="11.44140625" style="10" hidden="1" customWidth="1" outlineLevel="1"/>
    <col min="14" max="14" width="11.44140625" style="10" collapsed="1"/>
    <col min="15" max="16384" width="11.44140625" style="10"/>
  </cols>
  <sheetData>
    <row r="1" spans="1:5" ht="19.5" customHeight="1" x14ac:dyDescent="0.3">
      <c r="B1" s="211" t="s">
        <v>190</v>
      </c>
      <c r="C1" s="212"/>
      <c r="D1" s="213"/>
    </row>
    <row r="2" spans="1:5" x14ac:dyDescent="0.3">
      <c r="B2" s="12" t="s">
        <v>187</v>
      </c>
      <c r="C2" s="78"/>
      <c r="D2" s="12"/>
    </row>
    <row r="3" spans="1:5" x14ac:dyDescent="0.3">
      <c r="B3" s="12" t="s">
        <v>188</v>
      </c>
      <c r="C3" s="183"/>
      <c r="D3" s="185"/>
    </row>
    <row r="4" spans="1:5" x14ac:dyDescent="0.3">
      <c r="B4" s="12" t="s">
        <v>189</v>
      </c>
      <c r="C4" s="146"/>
      <c r="D4" s="12"/>
    </row>
    <row r="5" spans="1:5" ht="30" customHeight="1" x14ac:dyDescent="0.3"/>
    <row r="6" spans="1:5" ht="19.5" customHeight="1" x14ac:dyDescent="0.3">
      <c r="B6" s="211" t="s">
        <v>94</v>
      </c>
      <c r="C6" s="212"/>
      <c r="D6" s="213"/>
    </row>
    <row r="7" spans="1:5" s="11" customFormat="1" ht="15" customHeight="1" x14ac:dyDescent="0.3">
      <c r="B7" s="214" t="s">
        <v>95</v>
      </c>
      <c r="C7" s="215"/>
      <c r="D7" s="215"/>
      <c r="E7" s="10"/>
    </row>
    <row r="8" spans="1:5" s="11" customFormat="1" ht="30" customHeight="1" x14ac:dyDescent="0.3">
      <c r="B8" s="216" t="s">
        <v>115</v>
      </c>
      <c r="C8" s="217"/>
      <c r="D8" s="218"/>
      <c r="E8" s="10"/>
    </row>
    <row r="9" spans="1:5" s="11" customFormat="1" ht="15" customHeight="1" x14ac:dyDescent="0.3">
      <c r="A9" s="67"/>
      <c r="B9" s="64"/>
      <c r="C9" s="64"/>
      <c r="D9" s="64"/>
      <c r="E9" s="10"/>
    </row>
    <row r="10" spans="1:5" x14ac:dyDescent="0.3">
      <c r="B10" s="61" t="s">
        <v>96</v>
      </c>
      <c r="C10" s="115" t="s">
        <v>97</v>
      </c>
      <c r="D10" s="155"/>
    </row>
    <row r="11" spans="1:5" ht="7.5" customHeight="1" x14ac:dyDescent="0.3">
      <c r="B11" s="60"/>
      <c r="C11" s="66"/>
      <c r="D11" s="61"/>
    </row>
    <row r="12" spans="1:5" x14ac:dyDescent="0.3">
      <c r="B12" s="60"/>
      <c r="C12" s="115" t="s">
        <v>98</v>
      </c>
      <c r="D12" s="155" t="s">
        <v>103</v>
      </c>
    </row>
    <row r="13" spans="1:5" ht="7.5" customHeight="1" x14ac:dyDescent="0.3">
      <c r="B13" s="60"/>
      <c r="C13" s="66"/>
      <c r="D13" s="61"/>
    </row>
    <row r="14" spans="1:5" x14ac:dyDescent="0.3">
      <c r="B14" s="60"/>
      <c r="C14" s="115" t="s">
        <v>99</v>
      </c>
      <c r="D14" s="155" t="s">
        <v>103</v>
      </c>
    </row>
    <row r="15" spans="1:5" x14ac:dyDescent="0.3">
      <c r="A15" s="68"/>
      <c r="B15" s="112"/>
      <c r="C15" s="66"/>
      <c r="D15" s="117"/>
    </row>
    <row r="16" spans="1:5" s="11" customFormat="1" ht="15" customHeight="1" x14ac:dyDescent="0.3">
      <c r="B16" s="214" t="s">
        <v>102</v>
      </c>
      <c r="C16" s="210"/>
      <c r="D16" s="215"/>
      <c r="E16" s="10"/>
    </row>
    <row r="17" spans="1:5" s="11" customFormat="1" x14ac:dyDescent="0.3">
      <c r="B17" s="216" t="s">
        <v>104</v>
      </c>
      <c r="C17" s="217"/>
      <c r="D17" s="218"/>
      <c r="E17" s="10"/>
    </row>
    <row r="18" spans="1:5" s="11" customFormat="1" ht="15" customHeight="1" x14ac:dyDescent="0.3">
      <c r="B18" s="64"/>
      <c r="C18" s="67"/>
    </row>
    <row r="19" spans="1:5" x14ac:dyDescent="0.3">
      <c r="B19" s="61" t="s">
        <v>101</v>
      </c>
      <c r="C19" s="115" t="s">
        <v>97</v>
      </c>
      <c r="D19" s="155"/>
    </row>
    <row r="20" spans="1:5" ht="7.5" customHeight="1" x14ac:dyDescent="0.3">
      <c r="B20" s="60"/>
      <c r="C20" s="66"/>
      <c r="D20" s="61"/>
    </row>
    <row r="21" spans="1:5" x14ac:dyDescent="0.3">
      <c r="B21" s="60"/>
      <c r="C21" s="115" t="s">
        <v>98</v>
      </c>
      <c r="D21" s="155" t="s">
        <v>103</v>
      </c>
    </row>
    <row r="22" spans="1:5" ht="7.5" hidden="1" customHeight="1" outlineLevel="1" x14ac:dyDescent="0.3">
      <c r="B22" s="60"/>
      <c r="C22" s="66"/>
      <c r="D22" s="113"/>
    </row>
    <row r="23" spans="1:5" hidden="1" outlineLevel="1" x14ac:dyDescent="0.3">
      <c r="B23" s="60"/>
      <c r="C23" s="115" t="s">
        <v>99</v>
      </c>
      <c r="D23" s="155" t="s">
        <v>103</v>
      </c>
    </row>
    <row r="24" spans="1:5" collapsed="1" x14ac:dyDescent="0.3">
      <c r="B24" s="60"/>
      <c r="C24" s="66"/>
      <c r="D24" s="147"/>
    </row>
    <row r="25" spans="1:5" x14ac:dyDescent="0.3">
      <c r="B25" s="206" t="s">
        <v>105</v>
      </c>
      <c r="C25" s="210"/>
      <c r="D25" s="180"/>
    </row>
    <row r="26" spans="1:5" ht="15" customHeight="1" x14ac:dyDescent="0.3">
      <c r="C26" s="68"/>
      <c r="D26" s="116"/>
    </row>
    <row r="27" spans="1:5" x14ac:dyDescent="0.3">
      <c r="A27" s="68"/>
      <c r="B27" s="209" t="s">
        <v>106</v>
      </c>
      <c r="C27" s="209"/>
      <c r="D27" s="155" t="s">
        <v>109</v>
      </c>
    </row>
    <row r="28" spans="1:5" ht="7.5" customHeight="1" x14ac:dyDescent="0.3">
      <c r="B28" s="114"/>
      <c r="C28" s="61"/>
      <c r="D28" s="68"/>
    </row>
    <row r="29" spans="1:5" x14ac:dyDescent="0.3">
      <c r="A29" s="68"/>
      <c r="B29" s="209" t="s">
        <v>116</v>
      </c>
      <c r="C29" s="209"/>
      <c r="D29" s="155" t="s">
        <v>109</v>
      </c>
    </row>
    <row r="30" spans="1:5" ht="7.5" customHeight="1" x14ac:dyDescent="0.3">
      <c r="B30" s="114"/>
      <c r="C30" s="61"/>
      <c r="D30" s="60"/>
    </row>
    <row r="31" spans="1:5" x14ac:dyDescent="0.3">
      <c r="A31" s="68"/>
      <c r="B31" s="209" t="s">
        <v>110</v>
      </c>
      <c r="C31" s="209"/>
      <c r="D31" s="155" t="s">
        <v>109</v>
      </c>
    </row>
    <row r="33" spans="2:13" ht="75" customHeight="1" x14ac:dyDescent="0.3">
      <c r="F33" s="59" t="s">
        <v>100</v>
      </c>
      <c r="G33" s="59" t="s">
        <v>77</v>
      </c>
      <c r="H33" s="65" t="s">
        <v>107</v>
      </c>
      <c r="I33" s="65"/>
      <c r="J33" s="65"/>
    </row>
    <row r="34" spans="2:13" ht="28.8" x14ac:dyDescent="0.3">
      <c r="F34" s="58" t="s">
        <v>103</v>
      </c>
      <c r="G34" s="58" t="s">
        <v>103</v>
      </c>
      <c r="H34" s="65" t="s">
        <v>78</v>
      </c>
      <c r="I34" s="65" t="s">
        <v>109</v>
      </c>
      <c r="J34" s="65" t="s">
        <v>111</v>
      </c>
      <c r="K34" s="10" t="s">
        <v>112</v>
      </c>
      <c r="L34" s="10" t="s">
        <v>113</v>
      </c>
      <c r="M34" s="10" t="s">
        <v>114</v>
      </c>
    </row>
    <row r="35" spans="2:13" s="11" customFormat="1" ht="15" customHeight="1" x14ac:dyDescent="0.3">
      <c r="B35" s="10"/>
      <c r="C35" s="10"/>
      <c r="D35" s="10"/>
      <c r="E35" s="10"/>
      <c r="F35" s="62">
        <v>250000</v>
      </c>
      <c r="G35" s="62">
        <v>1000</v>
      </c>
      <c r="H35" s="65" t="s">
        <v>79</v>
      </c>
      <c r="I35" s="65" t="s">
        <v>109</v>
      </c>
      <c r="J35" s="65" t="s">
        <v>111</v>
      </c>
      <c r="K35" s="10" t="s">
        <v>112</v>
      </c>
      <c r="L35" s="10" t="s">
        <v>113</v>
      </c>
      <c r="M35" s="10" t="s">
        <v>114</v>
      </c>
    </row>
    <row r="36" spans="2:13" x14ac:dyDescent="0.3">
      <c r="F36" s="62">
        <v>500000</v>
      </c>
      <c r="G36" s="62">
        <v>2500</v>
      </c>
      <c r="H36" s="65" t="s">
        <v>80</v>
      </c>
      <c r="I36" s="65" t="s">
        <v>109</v>
      </c>
      <c r="J36" s="65" t="s">
        <v>108</v>
      </c>
    </row>
    <row r="37" spans="2:13" ht="20.25" customHeight="1" x14ac:dyDescent="0.3">
      <c r="F37" s="62">
        <v>1000000</v>
      </c>
      <c r="G37" s="62">
        <v>5000</v>
      </c>
    </row>
    <row r="38" spans="2:13" ht="15" customHeight="1" x14ac:dyDescent="0.3">
      <c r="F38" s="62">
        <v>2000000</v>
      </c>
      <c r="G38" s="62">
        <v>10000</v>
      </c>
    </row>
    <row r="39" spans="2:13" x14ac:dyDescent="0.3">
      <c r="F39" s="62">
        <v>3000000</v>
      </c>
      <c r="G39" s="62">
        <v>25000</v>
      </c>
    </row>
    <row r="40" spans="2:13" x14ac:dyDescent="0.3">
      <c r="F40" s="62">
        <v>5000000</v>
      </c>
      <c r="G40" s="62">
        <v>50000</v>
      </c>
    </row>
    <row r="41" spans="2:13" s="11" customFormat="1" ht="84.75" customHeight="1" x14ac:dyDescent="0.3">
      <c r="B41" s="10"/>
      <c r="C41" s="10"/>
      <c r="D41" s="10"/>
      <c r="E41" s="10"/>
      <c r="F41" s="62">
        <v>7500000</v>
      </c>
      <c r="G41" s="62" t="s">
        <v>103</v>
      </c>
    </row>
    <row r="42" spans="2:13" s="11" customFormat="1" ht="61.5" customHeight="1" x14ac:dyDescent="0.3">
      <c r="B42" s="10"/>
      <c r="C42" s="10"/>
      <c r="D42" s="10"/>
      <c r="E42" s="10"/>
      <c r="F42" s="62">
        <v>10000000</v>
      </c>
      <c r="G42" s="62"/>
    </row>
    <row r="43" spans="2:13" s="11" customFormat="1" ht="22.5" customHeight="1" x14ac:dyDescent="0.3">
      <c r="B43" s="10"/>
      <c r="C43" s="10"/>
      <c r="D43" s="10"/>
      <c r="E43" s="10"/>
      <c r="F43" s="62" t="s">
        <v>103</v>
      </c>
    </row>
    <row r="44" spans="2:13" s="11" customFormat="1" x14ac:dyDescent="0.3">
      <c r="B44" s="10"/>
      <c r="C44" s="10"/>
      <c r="D44" s="10"/>
      <c r="E44" s="10"/>
    </row>
    <row r="45" spans="2:13" ht="81" customHeight="1" x14ac:dyDescent="0.3"/>
    <row r="48" spans="2:13" s="11" customFormat="1" x14ac:dyDescent="0.3">
      <c r="B48" s="10"/>
      <c r="C48" s="10"/>
      <c r="D48" s="10"/>
      <c r="E48" s="10"/>
    </row>
    <row r="49" spans="2:5" s="11" customFormat="1" x14ac:dyDescent="0.3">
      <c r="B49" s="10"/>
      <c r="C49" s="10"/>
      <c r="D49" s="10"/>
      <c r="E49" s="10"/>
    </row>
    <row r="51" spans="2:5" ht="29.25" customHeight="1" x14ac:dyDescent="0.3"/>
    <row r="52" spans="2:5" ht="30" customHeight="1" x14ac:dyDescent="0.3"/>
  </sheetData>
  <sheetProtection password="CC0A" sheet="1" objects="1" scenarios="1"/>
  <protectedRanges>
    <protectedRange sqref="D10:D15 D19:D24 D26:D31" name="Bemerkungen Kind of target_1_1"/>
    <protectedRange sqref="C10:C15 C19:C24" name="Antworten Kind of Target_1_1"/>
    <protectedRange sqref="C2" name="Antworten Kind of Target"/>
    <protectedRange sqref="C3:C4" name="Antworten Kind of Target_1"/>
  </protectedRanges>
  <mergeCells count="11">
    <mergeCell ref="B31:C31"/>
    <mergeCell ref="B25:D25"/>
    <mergeCell ref="B27:C27"/>
    <mergeCell ref="B29:C29"/>
    <mergeCell ref="B1:D1"/>
    <mergeCell ref="C3:D3"/>
    <mergeCell ref="B6:D6"/>
    <mergeCell ref="B7:D7"/>
    <mergeCell ref="B8:D8"/>
    <mergeCell ref="B16:D16"/>
    <mergeCell ref="B17:D17"/>
  </mergeCells>
  <conditionalFormatting sqref="C3">
    <cfRule type="expression" dxfId="18" priority="2">
      <formula>($C$33="Nein")</formula>
    </cfRule>
  </conditionalFormatting>
  <conditionalFormatting sqref="C3">
    <cfRule type="expression" dxfId="17" priority="3">
      <formula>($C$33="Nein")</formula>
    </cfRule>
  </conditionalFormatting>
  <conditionalFormatting sqref="C3">
    <cfRule type="expression" dxfId="16" priority="1">
      <formula>($C$33="Nein")</formula>
    </cfRule>
  </conditionalFormatting>
  <dataValidations count="8">
    <dataValidation type="list" allowBlank="1" showInputMessage="1" showErrorMessage="1" sqref="D20 D11">
      <formula1>$F$34:$F$42</formula1>
    </dataValidation>
    <dataValidation type="list" allowBlank="1" showInputMessage="1" showErrorMessage="1" sqref="D10 D14 D12">
      <formula1>$F$34:$F$43</formula1>
    </dataValidation>
    <dataValidation type="list" allowBlank="1" showInputMessage="1" showErrorMessage="1" sqref="D19 D23 D21">
      <formula1>$G$34:$G$41</formula1>
    </dataValidation>
    <dataValidation type="list" allowBlank="1" showInputMessage="1" showErrorMessage="1" sqref="D31">
      <formula1>$I$36:$J$36</formula1>
    </dataValidation>
    <dataValidation type="list" allowBlank="1" showInputMessage="1" showErrorMessage="1" sqref="D27">
      <formula1>$I$34:$M$34</formula1>
    </dataValidation>
    <dataValidation type="list" allowBlank="1" showInputMessage="1" showErrorMessage="1" sqref="D29">
      <formula1>$I$35:$M$35</formula1>
    </dataValidation>
    <dataValidation type="list" allowBlank="1" showInputMessage="1" showErrorMessage="1" sqref="C2">
      <formula1>"Ja, Nein"</formula1>
    </dataValidation>
    <dataValidation allowBlank="1" showErrorMessage="1" errorTitle="Falscher Wert" error="Bitte wählen Sie einen Wert aus dem Drop-Down Menü aus." sqref="C4"/>
  </dataValidations>
  <pageMargins left="0.70866141732283472" right="0.70866141732283472" top="0.78740157480314965" bottom="0.78740157480314965"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1"/>
  <sheetViews>
    <sheetView showGridLines="0" showRowColHeaders="0" zoomScaleNormal="100" workbookViewId="0">
      <pane ySplit="2" topLeftCell="A3" activePane="bottomLeft" state="frozen"/>
      <selection pane="bottomLeft" activeCell="D8" sqref="D8"/>
    </sheetView>
  </sheetViews>
  <sheetFormatPr baseColWidth="10" defaultColWidth="11.44140625" defaultRowHeight="14.4" x14ac:dyDescent="0.3"/>
  <cols>
    <col min="1" max="1" width="4.33203125" style="9" customWidth="1"/>
    <col min="2" max="2" width="21.44140625" style="2" customWidth="1"/>
    <col min="3" max="3" width="31.44140625" style="2" customWidth="1"/>
    <col min="4" max="4" width="86.6640625" style="2" customWidth="1"/>
    <col min="5" max="5" width="8.109375" style="2" customWidth="1"/>
    <col min="6" max="6" width="28.5546875" style="47" customWidth="1"/>
    <col min="7" max="7" width="22.5546875" style="2" customWidth="1"/>
    <col min="8" max="16384" width="11.44140625" style="2"/>
  </cols>
  <sheetData>
    <row r="1" spans="1:7" s="9" customFormat="1" ht="19.8" x14ac:dyDescent="0.3">
      <c r="A1" s="205" t="s">
        <v>82</v>
      </c>
      <c r="B1" s="205"/>
      <c r="C1" s="205"/>
      <c r="D1" s="205"/>
      <c r="E1" s="205"/>
      <c r="F1" s="205"/>
    </row>
    <row r="2" spans="1:7" s="9" customFormat="1" ht="19.5" customHeight="1" x14ac:dyDescent="0.3">
      <c r="A2" s="16" t="s">
        <v>177</v>
      </c>
      <c r="B2" s="16" t="s">
        <v>205</v>
      </c>
      <c r="C2" s="1" t="s">
        <v>0</v>
      </c>
      <c r="D2" s="1" t="s">
        <v>40</v>
      </c>
      <c r="E2" s="1" t="s">
        <v>41</v>
      </c>
      <c r="F2" s="16" t="s">
        <v>183</v>
      </c>
    </row>
    <row r="3" spans="1:7" s="3" customFormat="1" x14ac:dyDescent="0.3">
      <c r="A3" s="6"/>
      <c r="B3" s="14" t="s">
        <v>138</v>
      </c>
      <c r="C3" s="14"/>
      <c r="D3" s="14"/>
      <c r="E3" s="14"/>
      <c r="F3" s="43"/>
    </row>
    <row r="4" spans="1:7" ht="90" customHeight="1" x14ac:dyDescent="0.3">
      <c r="A4" s="107">
        <v>1</v>
      </c>
      <c r="B4" s="5" t="s">
        <v>85</v>
      </c>
      <c r="C4" s="5" t="s">
        <v>136</v>
      </c>
      <c r="D4" s="5" t="s">
        <v>235</v>
      </c>
      <c r="E4" s="153"/>
      <c r="F4" s="148"/>
    </row>
    <row r="5" spans="1:7" x14ac:dyDescent="0.3">
      <c r="A5" s="50" t="s">
        <v>42</v>
      </c>
      <c r="B5" s="42"/>
      <c r="C5" s="42"/>
      <c r="D5" s="156"/>
      <c r="E5" s="5"/>
      <c r="F5" s="49"/>
    </row>
    <row r="6" spans="1:7" s="3" customFormat="1" x14ac:dyDescent="0.3">
      <c r="A6" s="6"/>
      <c r="B6" s="219" t="s">
        <v>137</v>
      </c>
      <c r="C6" s="219"/>
      <c r="D6" s="219"/>
      <c r="E6" s="219"/>
      <c r="F6" s="219"/>
    </row>
    <row r="7" spans="1:7" s="4" customFormat="1" x14ac:dyDescent="0.3">
      <c r="A7" s="7"/>
      <c r="B7" s="220" t="s">
        <v>139</v>
      </c>
      <c r="C7" s="220"/>
      <c r="D7" s="220"/>
      <c r="E7" s="220"/>
      <c r="F7" s="220"/>
    </row>
    <row r="8" spans="1:7" ht="115.2" x14ac:dyDescent="0.3">
      <c r="A8" s="107">
        <f>MAX($A$4:A7)+1</f>
        <v>2</v>
      </c>
      <c r="B8" s="5" t="s">
        <v>53</v>
      </c>
      <c r="C8" s="5" t="s">
        <v>54</v>
      </c>
      <c r="D8" s="44" t="s">
        <v>223</v>
      </c>
      <c r="E8" s="154"/>
      <c r="F8" s="149"/>
    </row>
    <row r="9" spans="1:7" ht="90" customHeight="1" x14ac:dyDescent="0.3">
      <c r="A9" s="107">
        <v>3</v>
      </c>
      <c r="B9" s="89" t="s">
        <v>55</v>
      </c>
      <c r="C9" s="5" t="s">
        <v>56</v>
      </c>
      <c r="D9" s="44" t="s">
        <v>224</v>
      </c>
      <c r="E9" s="154"/>
      <c r="F9" s="148"/>
    </row>
    <row r="10" spans="1:7" ht="75" customHeight="1" x14ac:dyDescent="0.3">
      <c r="A10" s="107">
        <v>4</v>
      </c>
      <c r="B10" s="89" t="s">
        <v>184</v>
      </c>
      <c r="C10" s="5" t="s">
        <v>158</v>
      </c>
      <c r="D10" s="5" t="s">
        <v>57</v>
      </c>
      <c r="E10" s="154"/>
      <c r="F10" s="149"/>
    </row>
    <row r="11" spans="1:7" ht="60" customHeight="1" x14ac:dyDescent="0.3">
      <c r="A11" s="107">
        <v>5</v>
      </c>
      <c r="B11" s="5" t="s">
        <v>3</v>
      </c>
      <c r="C11" s="5" t="s">
        <v>58</v>
      </c>
      <c r="D11" s="5" t="s">
        <v>59</v>
      </c>
      <c r="E11" s="154"/>
      <c r="F11" s="148"/>
    </row>
    <row r="12" spans="1:7" s="4" customFormat="1" x14ac:dyDescent="0.3">
      <c r="A12" s="7"/>
      <c r="B12" s="220" t="s">
        <v>206</v>
      </c>
      <c r="C12" s="220"/>
      <c r="D12" s="220"/>
      <c r="E12" s="220"/>
      <c r="F12" s="220"/>
    </row>
    <row r="13" spans="1:7" ht="75" customHeight="1" x14ac:dyDescent="0.3">
      <c r="A13" s="107">
        <f>MAX($A$4:A12)+1</f>
        <v>6</v>
      </c>
      <c r="B13" s="89" t="s">
        <v>185</v>
      </c>
      <c r="C13" s="5" t="s">
        <v>176</v>
      </c>
      <c r="D13" s="5" t="s">
        <v>21</v>
      </c>
      <c r="E13" s="154"/>
      <c r="F13" s="149"/>
    </row>
    <row r="14" spans="1:7" s="3" customFormat="1" x14ac:dyDescent="0.3">
      <c r="A14" s="6"/>
      <c r="B14" s="219" t="s">
        <v>148</v>
      </c>
      <c r="C14" s="219"/>
      <c r="D14" s="219"/>
      <c r="E14" s="219"/>
      <c r="F14" s="219"/>
    </row>
    <row r="15" spans="1:7" ht="100.8" x14ac:dyDescent="0.3">
      <c r="A15" s="107">
        <f>MAX($A$4:A14)+1</f>
        <v>7</v>
      </c>
      <c r="B15" s="5" t="s">
        <v>169</v>
      </c>
      <c r="C15" s="5" t="s">
        <v>60</v>
      </c>
      <c r="D15" s="159" t="s">
        <v>225</v>
      </c>
      <c r="E15" s="154"/>
      <c r="F15" s="150"/>
      <c r="G15" s="55"/>
    </row>
    <row r="16" spans="1:7" s="3" customFormat="1" x14ac:dyDescent="0.3">
      <c r="A16" s="6"/>
      <c r="B16" s="219" t="s">
        <v>149</v>
      </c>
      <c r="C16" s="219"/>
      <c r="D16" s="219"/>
      <c r="E16" s="219"/>
      <c r="F16" s="219"/>
    </row>
    <row r="17" spans="1:7" s="4" customFormat="1" x14ac:dyDescent="0.3">
      <c r="A17" s="7"/>
      <c r="B17" s="220" t="s">
        <v>150</v>
      </c>
      <c r="C17" s="220"/>
      <c r="D17" s="220"/>
      <c r="E17" s="220"/>
      <c r="F17" s="220"/>
    </row>
    <row r="18" spans="1:7" ht="135" customHeight="1" x14ac:dyDescent="0.3">
      <c r="A18" s="107">
        <f>MAX($A$4:A17)+1</f>
        <v>8</v>
      </c>
      <c r="B18" s="89" t="s">
        <v>174</v>
      </c>
      <c r="C18" s="5" t="s">
        <v>175</v>
      </c>
      <c r="D18" s="44" t="s">
        <v>226</v>
      </c>
      <c r="E18" s="154"/>
      <c r="F18" s="149"/>
    </row>
    <row r="19" spans="1:7" ht="72" x14ac:dyDescent="0.3">
      <c r="A19" s="107">
        <f>MAX($A$4:A18)+1</f>
        <v>9</v>
      </c>
      <c r="B19" s="89" t="s">
        <v>4</v>
      </c>
      <c r="C19" s="5" t="s">
        <v>6</v>
      </c>
      <c r="D19" s="5" t="s">
        <v>61</v>
      </c>
      <c r="E19" s="154"/>
      <c r="F19" s="149"/>
    </row>
    <row r="20" spans="1:7" ht="90" customHeight="1" x14ac:dyDescent="0.3">
      <c r="A20" s="107">
        <f>MAX($A$4:A19)+1</f>
        <v>10</v>
      </c>
      <c r="B20" s="5" t="s">
        <v>5</v>
      </c>
      <c r="C20" s="5" t="s">
        <v>7</v>
      </c>
      <c r="D20" s="5" t="s">
        <v>209</v>
      </c>
      <c r="E20" s="154"/>
      <c r="F20" s="148"/>
    </row>
    <row r="21" spans="1:7" ht="86.4" x14ac:dyDescent="0.3">
      <c r="A21" s="107">
        <f>MAX($A$4:A20)+1</f>
        <v>11</v>
      </c>
      <c r="B21" s="5" t="s">
        <v>142</v>
      </c>
      <c r="C21" s="5" t="s">
        <v>62</v>
      </c>
      <c r="D21" s="5" t="s">
        <v>63</v>
      </c>
      <c r="E21" s="154"/>
      <c r="F21" s="148"/>
    </row>
    <row r="22" spans="1:7" ht="144" x14ac:dyDescent="0.3">
      <c r="A22" s="107">
        <f>MAX($A$4:A21)+1</f>
        <v>12</v>
      </c>
      <c r="B22" s="89" t="s">
        <v>86</v>
      </c>
      <c r="C22" s="5" t="s">
        <v>13</v>
      </c>
      <c r="D22" s="44" t="s">
        <v>227</v>
      </c>
      <c r="E22" s="154"/>
      <c r="F22" s="149"/>
    </row>
    <row r="23" spans="1:7" ht="86.4" x14ac:dyDescent="0.3">
      <c r="A23" s="107">
        <v>13</v>
      </c>
      <c r="B23" s="89" t="s">
        <v>168</v>
      </c>
      <c r="C23" s="5" t="s">
        <v>167</v>
      </c>
      <c r="D23" s="5" t="s">
        <v>210</v>
      </c>
      <c r="E23" s="154"/>
      <c r="F23" s="149"/>
    </row>
    <row r="24" spans="1:7" ht="105" customHeight="1" x14ac:dyDescent="0.3">
      <c r="A24" s="107">
        <v>14</v>
      </c>
      <c r="B24" s="89" t="s">
        <v>186</v>
      </c>
      <c r="C24" s="5" t="s">
        <v>171</v>
      </c>
      <c r="D24" s="142" t="s">
        <v>211</v>
      </c>
      <c r="E24" s="154"/>
      <c r="F24" s="149"/>
    </row>
    <row r="25" spans="1:7" ht="105" customHeight="1" x14ac:dyDescent="0.3">
      <c r="A25" s="107">
        <v>15</v>
      </c>
      <c r="B25" s="142" t="s">
        <v>67</v>
      </c>
      <c r="C25" s="5" t="s">
        <v>14</v>
      </c>
      <c r="D25" s="5" t="s">
        <v>207</v>
      </c>
      <c r="E25" s="154"/>
      <c r="F25" s="149"/>
    </row>
    <row r="26" spans="1:7" ht="105" customHeight="1" x14ac:dyDescent="0.3">
      <c r="A26" s="107">
        <f>MAX($A$4:A25)+1</f>
        <v>16</v>
      </c>
      <c r="B26" s="5" t="s">
        <v>66</v>
      </c>
      <c r="C26" s="5" t="s">
        <v>65</v>
      </c>
      <c r="D26" s="44" t="s">
        <v>228</v>
      </c>
      <c r="E26" s="154"/>
      <c r="F26" s="148"/>
    </row>
    <row r="27" spans="1:7" s="4" customFormat="1" x14ac:dyDescent="0.3">
      <c r="A27" s="7"/>
      <c r="B27" s="15" t="s">
        <v>151</v>
      </c>
      <c r="C27" s="15"/>
      <c r="D27" s="15"/>
      <c r="E27" s="15"/>
      <c r="F27" s="45"/>
    </row>
    <row r="28" spans="1:7" ht="105" customHeight="1" x14ac:dyDescent="0.3">
      <c r="A28" s="108">
        <f>MAX($A$4:A27)+1</f>
        <v>17</v>
      </c>
      <c r="B28" s="5" t="s">
        <v>87</v>
      </c>
      <c r="C28" s="5" t="s">
        <v>8</v>
      </c>
      <c r="D28" s="44" t="s">
        <v>229</v>
      </c>
      <c r="E28" s="154"/>
      <c r="F28" s="148"/>
    </row>
    <row r="29" spans="1:7" ht="90" customHeight="1" x14ac:dyDescent="0.3">
      <c r="A29" s="107">
        <f>MAX($A$4:A28)+1</f>
        <v>18</v>
      </c>
      <c r="B29" s="5" t="s">
        <v>141</v>
      </c>
      <c r="C29" s="5" t="s">
        <v>9</v>
      </c>
      <c r="D29" s="5" t="s">
        <v>11</v>
      </c>
      <c r="E29" s="154"/>
      <c r="F29" s="148"/>
    </row>
    <row r="30" spans="1:7" ht="86.4" x14ac:dyDescent="0.3">
      <c r="A30" s="107">
        <f>MAX($A$4:A29)+1</f>
        <v>19</v>
      </c>
      <c r="B30" s="160" t="s">
        <v>230</v>
      </c>
      <c r="C30" s="5" t="s">
        <v>10</v>
      </c>
      <c r="D30" s="44" t="s">
        <v>231</v>
      </c>
      <c r="E30" s="154"/>
      <c r="F30" s="149"/>
      <c r="G30" s="54"/>
    </row>
    <row r="31" spans="1:7" s="4" customFormat="1" x14ac:dyDescent="0.3">
      <c r="A31" s="7"/>
      <c r="B31" s="15" t="s">
        <v>152</v>
      </c>
      <c r="C31" s="15"/>
      <c r="D31" s="15"/>
      <c r="E31" s="15"/>
      <c r="F31" s="45"/>
    </row>
    <row r="32" spans="1:7" ht="150" customHeight="1" x14ac:dyDescent="0.3">
      <c r="A32" s="107">
        <f>MAX($A$4:A31)+1</f>
        <v>20</v>
      </c>
      <c r="B32" s="5" t="s">
        <v>17</v>
      </c>
      <c r="C32" s="5" t="s">
        <v>18</v>
      </c>
      <c r="D32" s="44" t="s">
        <v>232</v>
      </c>
      <c r="E32" s="154"/>
      <c r="F32" s="148"/>
    </row>
    <row r="33" spans="1:7" ht="150" customHeight="1" x14ac:dyDescent="0.3">
      <c r="A33" s="108">
        <f>MAX($A$4:A32)+1</f>
        <v>21</v>
      </c>
      <c r="B33" s="5" t="s">
        <v>39</v>
      </c>
      <c r="C33" s="5" t="s">
        <v>144</v>
      </c>
      <c r="D33" s="44" t="s">
        <v>233</v>
      </c>
      <c r="E33" s="154"/>
      <c r="F33" s="151"/>
    </row>
    <row r="34" spans="1:7" s="3" customFormat="1" x14ac:dyDescent="0.3">
      <c r="A34" s="6"/>
      <c r="B34" s="219" t="s">
        <v>153</v>
      </c>
      <c r="C34" s="219"/>
      <c r="D34" s="219"/>
      <c r="E34" s="219"/>
      <c r="F34" s="219"/>
    </row>
    <row r="35" spans="1:7" ht="120" customHeight="1" x14ac:dyDescent="0.3">
      <c r="A35" s="107">
        <f>MAX($A$4:A34)+1</f>
        <v>22</v>
      </c>
      <c r="B35" s="5" t="s">
        <v>173</v>
      </c>
      <c r="C35" s="5" t="s">
        <v>68</v>
      </c>
      <c r="D35" s="5" t="s">
        <v>182</v>
      </c>
      <c r="E35" s="154"/>
      <c r="F35" s="148"/>
      <c r="G35" s="54"/>
    </row>
    <row r="36" spans="1:7" ht="115.2" x14ac:dyDescent="0.3">
      <c r="A36" s="107">
        <f>MAX($A$4:A35)+1</f>
        <v>23</v>
      </c>
      <c r="B36" s="5" t="s">
        <v>69</v>
      </c>
      <c r="C36" s="5" t="s">
        <v>15</v>
      </c>
      <c r="D36" s="5" t="s">
        <v>70</v>
      </c>
      <c r="E36" s="154"/>
      <c r="F36" s="149"/>
    </row>
    <row r="37" spans="1:7" s="3" customFormat="1" x14ac:dyDescent="0.3">
      <c r="A37" s="6"/>
      <c r="B37" s="219" t="s">
        <v>154</v>
      </c>
      <c r="C37" s="219"/>
      <c r="D37" s="219"/>
      <c r="E37" s="219"/>
      <c r="F37" s="219"/>
    </row>
    <row r="38" spans="1:7" ht="100.8" x14ac:dyDescent="0.3">
      <c r="A38" s="107">
        <f>MAX($A$4:A37)+1</f>
        <v>24</v>
      </c>
      <c r="B38" s="5" t="s">
        <v>172</v>
      </c>
      <c r="C38" s="5" t="s">
        <v>26</v>
      </c>
      <c r="D38" s="5" t="s">
        <v>71</v>
      </c>
      <c r="E38" s="154"/>
      <c r="F38" s="148"/>
    </row>
    <row r="39" spans="1:7" ht="105" customHeight="1" x14ac:dyDescent="0.3">
      <c r="A39" s="107">
        <f>MAX($A$4:A38)+1</f>
        <v>25</v>
      </c>
      <c r="B39" s="89" t="s">
        <v>89</v>
      </c>
      <c r="C39" s="5" t="s">
        <v>16</v>
      </c>
      <c r="D39" s="5" t="s">
        <v>72</v>
      </c>
      <c r="E39" s="154"/>
      <c r="F39" s="149"/>
    </row>
    <row r="40" spans="1:7" s="3" customFormat="1" x14ac:dyDescent="0.3">
      <c r="A40" s="6"/>
      <c r="B40" s="219" t="s">
        <v>155</v>
      </c>
      <c r="C40" s="219"/>
      <c r="D40" s="219"/>
      <c r="E40" s="219"/>
      <c r="F40" s="219"/>
    </row>
    <row r="41" spans="1:7" ht="165" customHeight="1" x14ac:dyDescent="0.3">
      <c r="A41" s="107">
        <f>MAX($A$4:A40)+1</f>
        <v>26</v>
      </c>
      <c r="B41" s="89" t="s">
        <v>73</v>
      </c>
      <c r="C41" s="5" t="s">
        <v>74</v>
      </c>
      <c r="D41" s="5" t="s">
        <v>208</v>
      </c>
      <c r="E41" s="153"/>
      <c r="F41" s="149"/>
    </row>
  </sheetData>
  <sheetProtection password="CC0A" sheet="1" objects="1" scenarios="1"/>
  <protectedRanges>
    <protectedRange sqref="E4:F4 E8:F41" name="Bewertung_Anmerkungen_Security_Situation"/>
  </protectedRanges>
  <autoFilter ref="A2:F41"/>
  <mergeCells count="10">
    <mergeCell ref="A1:F1"/>
    <mergeCell ref="B37:F37"/>
    <mergeCell ref="B40:F40"/>
    <mergeCell ref="B34:F34"/>
    <mergeCell ref="B7:F7"/>
    <mergeCell ref="B12:F12"/>
    <mergeCell ref="B17:F17"/>
    <mergeCell ref="B14:F14"/>
    <mergeCell ref="B16:F16"/>
    <mergeCell ref="B6:F6"/>
  </mergeCells>
  <conditionalFormatting sqref="A6:F50">
    <cfRule type="expression" dxfId="15" priority="5">
      <formula>$E$4&gt;=3</formula>
    </cfRule>
  </conditionalFormatting>
  <conditionalFormatting sqref="A5:F5">
    <cfRule type="expression" dxfId="14" priority="4">
      <formula>$E$4&gt;=3</formula>
    </cfRule>
  </conditionalFormatting>
  <dataValidations count="3">
    <dataValidation type="list" allowBlank="1" showErrorMessage="1" errorTitle="Falscher Wert" error="Bitte geben Sie einen Wert zwischen 1 und 4 ein." sqref="E41 E32:E33 E38:E39 E13 E18:E26 E36 E4 E28:E29 E8 E10:E11">
      <formula1>"1,2,3,4"</formula1>
    </dataValidation>
    <dataValidation type="list" allowBlank="1" showErrorMessage="1" errorTitle="Falscher Wert" error="Bitte geben Sie einen Wert zwischen 1 und 4 ein." sqref="E35">
      <formula1>"n.v.,1,2,3,4"</formula1>
    </dataValidation>
    <dataValidation type="list" allowBlank="1" showErrorMessage="1" errorTitle="Falscher Wert" error="Bitte geben Sie einen Wert zwischen 1 und 4 ein." sqref="E9 E30 E15">
      <formula1>"n.v.,1,2,3,4"</formula1>
    </dataValidation>
  </dataValidations>
  <pageMargins left="0.70866141732283472" right="0.70866141732283472" top="0.74803149606299213" bottom="0.74803149606299213" header="0.31496062992125984" footer="0.31496062992125984"/>
  <pageSetup paperSize="9" scale="70" fitToHeight="10" orientation="landscape" r:id="rId1"/>
  <headerFooter>
    <oddFooter>Page &amp;P of &amp;N</oddFooter>
  </headerFooter>
  <rowBreaks count="2" manualBreakCount="2">
    <brk id="13" max="16383" man="1"/>
    <brk id="36" max="5" man="1"/>
  </rowBreaks>
  <extLst>
    <ext xmlns:x14="http://schemas.microsoft.com/office/spreadsheetml/2009/9/main" uri="{78C0D931-6437-407d-A8EE-F0AAD7539E65}">
      <x14:conditionalFormattings>
        <x14:conditionalFormatting xmlns:xm="http://schemas.microsoft.com/office/excel/2006/main">
          <x14:cfRule type="expression" priority="3" id="{1BC7460A-291A-46CF-9302-DE7293F842E9}">
            <xm:f>Unternehmensdaten!$C$33="Nein"</xm:f>
            <x14:dxf>
              <font>
                <color auto="1"/>
              </font>
            </x14:dxf>
          </x14:cfRule>
          <xm:sqref>F15</xm:sqref>
        </x14:conditionalFormatting>
        <x14:conditionalFormatting xmlns:xm="http://schemas.microsoft.com/office/excel/2006/main">
          <x14:cfRule type="expression" priority="2" id="{243AF1A7-C3CB-4419-9547-E20CE31BD56B}">
            <xm:f>Unternehmensdaten!$C$33="Nein"</xm:f>
            <x14:dxf>
              <font>
                <color theme="0"/>
              </font>
              <fill>
                <patternFill>
                  <bgColor theme="0"/>
                </patternFill>
              </fill>
            </x14:dxf>
          </x14:cfRule>
          <xm:sqref>D15:E15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9"/>
  <sheetViews>
    <sheetView showGridLines="0" topLeftCell="A24" zoomScale="90" zoomScaleNormal="90" workbookViewId="0">
      <selection activeCell="H26" sqref="H26"/>
    </sheetView>
  </sheetViews>
  <sheetFormatPr baseColWidth="10" defaultColWidth="11.44140625" defaultRowHeight="14.4" outlineLevelCol="1" x14ac:dyDescent="0.3"/>
  <cols>
    <col min="1" max="1" width="8" customWidth="1"/>
    <col min="2" max="2" width="6.33203125" bestFit="1" customWidth="1"/>
    <col min="3" max="3" width="6.33203125" hidden="1" customWidth="1" outlineLevel="1"/>
    <col min="4" max="4" width="57.109375" customWidth="1" collapsed="1"/>
    <col min="5" max="5" width="28.5546875" customWidth="1"/>
    <col min="6" max="6" width="11.44140625" customWidth="1"/>
    <col min="7" max="7" width="6.88671875" hidden="1" customWidth="1" outlineLevel="1"/>
    <col min="8" max="8" width="11.44140625" customWidth="1" collapsed="1"/>
    <col min="9" max="9" width="18.5546875" customWidth="1"/>
    <col min="10" max="10" width="9.88671875" hidden="1" customWidth="1" outlineLevel="1"/>
    <col min="11" max="11" width="13.44140625" customWidth="1" collapsed="1"/>
    <col min="12" max="14" width="13.44140625" customWidth="1"/>
  </cols>
  <sheetData>
    <row r="1" spans="1:14" s="41" customFormat="1" ht="19.5" customHeight="1" x14ac:dyDescent="0.4">
      <c r="A1" s="223" t="s">
        <v>181</v>
      </c>
      <c r="B1" s="223"/>
      <c r="C1" s="223"/>
      <c r="D1" s="223"/>
      <c r="E1" s="223"/>
      <c r="F1" s="223"/>
      <c r="G1" s="223"/>
      <c r="H1" s="223"/>
      <c r="I1" s="223"/>
      <c r="J1" s="223"/>
      <c r="K1" s="223"/>
      <c r="L1" s="223"/>
      <c r="M1" s="223"/>
      <c r="N1" s="223"/>
    </row>
    <row r="21" spans="1:14" ht="15" thickBot="1" x14ac:dyDescent="0.35"/>
    <row r="22" spans="1:14" ht="21.6" thickBot="1" x14ac:dyDescent="0.45">
      <c r="I22" s="227" t="s">
        <v>36</v>
      </c>
      <c r="J22" s="228"/>
      <c r="K22" s="228"/>
      <c r="L22" s="228"/>
      <c r="M22" s="229"/>
    </row>
    <row r="23" spans="1:14" ht="23.25" customHeight="1" x14ac:dyDescent="0.3">
      <c r="I23" s="230">
        <f>Data!$L$5</f>
        <v>0</v>
      </c>
      <c r="J23" s="231"/>
      <c r="K23" s="231"/>
      <c r="L23" s="231"/>
      <c r="M23" s="232"/>
    </row>
    <row r="24" spans="1:14" ht="23.25" customHeight="1" thickBot="1" x14ac:dyDescent="0.35">
      <c r="I24" s="233"/>
      <c r="J24" s="234"/>
      <c r="K24" s="234"/>
      <c r="L24" s="234"/>
      <c r="M24" s="235"/>
    </row>
    <row r="25" spans="1:14" ht="23.25" customHeight="1" x14ac:dyDescent="0.3"/>
    <row r="28" spans="1:14" s="106" customFormat="1" ht="24" customHeight="1" x14ac:dyDescent="0.3">
      <c r="A28" s="104" t="s">
        <v>170</v>
      </c>
      <c r="B28" s="104" t="s">
        <v>0</v>
      </c>
      <c r="C28" s="131" t="s">
        <v>201</v>
      </c>
      <c r="D28" s="110" t="s">
        <v>178</v>
      </c>
      <c r="E28" s="111"/>
      <c r="F28" s="105" t="s">
        <v>34</v>
      </c>
      <c r="G28" s="105" t="s">
        <v>202</v>
      </c>
      <c r="H28" s="105" t="s">
        <v>35</v>
      </c>
      <c r="I28" s="105" t="s">
        <v>1</v>
      </c>
      <c r="J28" s="110">
        <f>SUM(J29:J39)</f>
        <v>11</v>
      </c>
      <c r="K28" s="224" t="s">
        <v>193</v>
      </c>
      <c r="L28" s="225"/>
      <c r="M28" s="225"/>
      <c r="N28" s="226"/>
    </row>
    <row r="29" spans="1:14" s="18" customFormat="1" ht="22.5" customHeight="1" x14ac:dyDescent="0.3">
      <c r="A29" s="19">
        <v>1</v>
      </c>
      <c r="B29" s="141">
        <v>3</v>
      </c>
      <c r="C29" s="132">
        <v>9</v>
      </c>
      <c r="D29" s="221" t="str">
        <f>'Risikocheck IT-Sicherheit'!C9</f>
        <v>Existiert ein (auch externer) Datenschutzbeauftragter?</v>
      </c>
      <c r="E29" s="222"/>
      <c r="F29" s="168" t="str">
        <f>IF('Risikocheck IT-Sicherheit'!E9="n.v.","n.v.",IF('Risikocheck IT-Sicherheit'!$E$4=3,"            3",IF('Risikocheck IT-Sicherheit'!$E$4=4,"                 4",IF('Risikocheck IT-Sicherheit'!E9=1,"  1",IF('Risikocheck IT-Sicherheit'!E9=2,"       2",IF('Risikocheck IT-Sicherheit'!E9=3,"            3",IF('Risikocheck IT-Sicherheit'!E9=4,"                 4","        n.v.")))))))</f>
        <v xml:space="preserve">        n.v.</v>
      </c>
      <c r="G29" s="20">
        <v>2</v>
      </c>
      <c r="H29" s="134" t="s">
        <v>203</v>
      </c>
      <c r="I29" s="19" t="str">
        <f>IF(Data!G5&lt;G29,"Warnung","OK")</f>
        <v>Warnung</v>
      </c>
      <c r="J29" s="143">
        <f>IF(I29="ok",0,1)</f>
        <v>1</v>
      </c>
      <c r="K29" s="109" t="str">
        <f>IF(I29="Warnung","Es ist ein Datenschutzbeauftragter zu benennen.","")</f>
        <v>Es ist ein Datenschutzbeauftragter zu benennen.</v>
      </c>
    </row>
    <row r="30" spans="1:14" s="18" customFormat="1" ht="22.5" customHeight="1" x14ac:dyDescent="0.3">
      <c r="A30" s="19">
        <f>A29+1</f>
        <v>2</v>
      </c>
      <c r="B30" s="141">
        <v>4</v>
      </c>
      <c r="C30" s="132">
        <v>10</v>
      </c>
      <c r="D30" s="221" t="str">
        <f>'Risikocheck IT-Sicherheit'!C10</f>
        <v>Existiert eine IT-Sicherheitsorganisation mit definierten Rollen und Verantwortlichkeiten?</v>
      </c>
      <c r="E30" s="222"/>
      <c r="F30" s="130" t="str">
        <f>IF('Risikocheck IT-Sicherheit'!E10="n.v.","n.v.",IF('Risikocheck IT-Sicherheit'!$E$4=3,"            3",IF('Risikocheck IT-Sicherheit'!$E$4=4,"                 4",IF('Risikocheck IT-Sicherheit'!E10=1,"  1",IF('Risikocheck IT-Sicherheit'!E10=2,"       2",IF('Risikocheck IT-Sicherheit'!E10=3,"            3",IF('Risikocheck IT-Sicherheit'!E10=4,"                 4","        n.v.")))))))</f>
        <v xml:space="preserve">        n.v.</v>
      </c>
      <c r="G30" s="20">
        <v>2</v>
      </c>
      <c r="H30" s="134" t="s">
        <v>203</v>
      </c>
      <c r="I30" s="19" t="str">
        <f>IF(Data!G6&lt;G30,"Warnung","OK")</f>
        <v>Warnung</v>
      </c>
      <c r="J30" s="143">
        <f t="shared" ref="J30:J39" si="0">IF(I30="ok",0,1)</f>
        <v>1</v>
      </c>
      <c r="K30" s="109" t="str">
        <f>IF(I30="Warnung","Es ist ein IT-Sicherheitsbeauftragter zu benennen.","")</f>
        <v>Es ist ein IT-Sicherheitsbeauftragter zu benennen.</v>
      </c>
    </row>
    <row r="31" spans="1:14" s="18" customFormat="1" ht="22.5" customHeight="1" x14ac:dyDescent="0.3">
      <c r="A31" s="19">
        <f>A30+1</f>
        <v>3</v>
      </c>
      <c r="B31" s="141">
        <v>6</v>
      </c>
      <c r="C31" s="132">
        <v>13</v>
      </c>
      <c r="D31" s="221" t="str">
        <f>'Risikocheck IT-Sicherheit'!C13</f>
        <v>Erfolgen Sensibilisierung und Schulung der Mitarbeiter zur Informations- und Cyber-Sicherheit?</v>
      </c>
      <c r="E31" s="222"/>
      <c r="F31" s="130" t="str">
        <f>IF('Risikocheck IT-Sicherheit'!E13="n.v.","n.v.",IF('Risikocheck IT-Sicherheit'!$E$4=3,"            3",IF('Risikocheck IT-Sicherheit'!$E$4=4,"                 4",IF('Risikocheck IT-Sicherheit'!E13=1,"  1",IF('Risikocheck IT-Sicherheit'!E13=2,"       2",IF('Risikocheck IT-Sicherheit'!E13=3,"            3",IF('Risikocheck IT-Sicherheit'!E13=4,"                 4","        n.v.")))))))</f>
        <v xml:space="preserve">        n.v.</v>
      </c>
      <c r="G31" s="20">
        <v>3</v>
      </c>
      <c r="H31" s="134" t="s">
        <v>204</v>
      </c>
      <c r="I31" s="19" t="str">
        <f>IF(Data!G8&lt;G31,"Warnung","OK")</f>
        <v>Warnung</v>
      </c>
      <c r="J31" s="143">
        <f t="shared" si="0"/>
        <v>1</v>
      </c>
      <c r="K31" s="109" t="str">
        <f>IF(I31="Warnung","Mitarbeiter müssen mind. 1x p.a. geschult werden.","")</f>
        <v>Mitarbeiter müssen mind. 1x p.a. geschult werden.</v>
      </c>
    </row>
    <row r="32" spans="1:14" s="18" customFormat="1" ht="33.75" customHeight="1" x14ac:dyDescent="0.3">
      <c r="A32" s="19">
        <f t="shared" ref="A32:A39" si="1">A31+1</f>
        <v>4</v>
      </c>
      <c r="B32" s="141">
        <v>8</v>
      </c>
      <c r="C32" s="133">
        <v>18</v>
      </c>
      <c r="D32" s="236" t="str">
        <f>'Risikocheck IT-Sicherheit'!C18</f>
        <v>Werden durch Sie oder einen IT-Dienstleister nicht zwingend notwendige Softwarebestandteile und Funktionen Ihres Computersystems entfernt bzw. deaktiviert?</v>
      </c>
      <c r="E32" s="236"/>
      <c r="F32" s="130" t="str">
        <f>IF('Risikocheck IT-Sicherheit'!E18="n.v.","n.v.",IF('Risikocheck IT-Sicherheit'!$E$4=3,"            3",IF('Risikocheck IT-Sicherheit'!$E$4=4,"                 4",IF('Risikocheck IT-Sicherheit'!E18=1,"  1",IF('Risikocheck IT-Sicherheit'!E18=2,"       2",IF('Risikocheck IT-Sicherheit'!E18=3,"            3",IF('Risikocheck IT-Sicherheit'!E18=4,"                 4","        n.v.")))))))</f>
        <v xml:space="preserve">        n.v.</v>
      </c>
      <c r="G32" s="20">
        <v>2</v>
      </c>
      <c r="H32" s="134" t="s">
        <v>203</v>
      </c>
      <c r="I32" s="19" t="str">
        <f>IF(Data!G10&lt;G32,"Warnung","OK")</f>
        <v>Warnung</v>
      </c>
      <c r="J32" s="143">
        <f t="shared" si="0"/>
        <v>1</v>
      </c>
      <c r="K32" s="109" t="str">
        <f>IF(I32="Warnung","Eine einmalige Härtung ist zwingend erforderlich.","")</f>
        <v>Eine einmalige Härtung ist zwingend erforderlich.</v>
      </c>
    </row>
    <row r="33" spans="1:11" s="18" customFormat="1" ht="22.5" customHeight="1" x14ac:dyDescent="0.3">
      <c r="A33" s="19">
        <f t="shared" si="1"/>
        <v>5</v>
      </c>
      <c r="B33" s="141">
        <v>9</v>
      </c>
      <c r="C33" s="133">
        <v>19</v>
      </c>
      <c r="D33" s="236" t="str">
        <f>'Risikocheck IT-Sicherheit'!C19</f>
        <v>Wird in Ihrem Unternehmen ein Schutz vor Schadcode umgesetzt?</v>
      </c>
      <c r="E33" s="236"/>
      <c r="F33" s="130" t="str">
        <f>IF('Risikocheck IT-Sicherheit'!E19="n.v.","n.v.",IF('Risikocheck IT-Sicherheit'!$E$4=3,"            3",IF('Risikocheck IT-Sicherheit'!$E$4=4,"                 4",IF('Risikocheck IT-Sicherheit'!E19=1,"  1",IF('Risikocheck IT-Sicherheit'!E19=2,"       2",IF('Risikocheck IT-Sicherheit'!E19=3,"            3",IF('Risikocheck IT-Sicherheit'!E19=4,"                 4","        n.v.")))))))</f>
        <v xml:space="preserve">        n.v.</v>
      </c>
      <c r="G33" s="20">
        <v>2</v>
      </c>
      <c r="H33" s="134" t="s">
        <v>203</v>
      </c>
      <c r="I33" s="19" t="str">
        <f>IF(Data!G11&lt;G33,"Warnung","OK")</f>
        <v>Warnung</v>
      </c>
      <c r="J33" s="143">
        <f t="shared" si="0"/>
        <v>1</v>
      </c>
      <c r="K33" s="109" t="str">
        <f>IF(I33="Warnung","Es muss ein aktueller Virenscanner installiert sein.","")</f>
        <v>Es muss ein aktueller Virenscanner installiert sein.</v>
      </c>
    </row>
    <row r="34" spans="1:11" s="18" customFormat="1" ht="22.5" customHeight="1" x14ac:dyDescent="0.3">
      <c r="A34" s="19">
        <f t="shared" si="1"/>
        <v>6</v>
      </c>
      <c r="B34" s="141">
        <v>12</v>
      </c>
      <c r="C34" s="133">
        <v>22</v>
      </c>
      <c r="D34" s="236" t="str">
        <f>'Risikocheck IT-Sicherheit'!C22</f>
        <v>Existieren Verfahren zum Patch- und Schwachstellenmanagement?</v>
      </c>
      <c r="E34" s="236"/>
      <c r="F34" s="130" t="str">
        <f>IF('Risikocheck IT-Sicherheit'!E22="n.v.","n.v.",IF('Risikocheck IT-Sicherheit'!$E$4=3,"            3",IF('Risikocheck IT-Sicherheit'!$E$4=4,"                 4",IF('Risikocheck IT-Sicherheit'!E22=1,"  1",IF('Risikocheck IT-Sicherheit'!E22=2,"       2",IF('Risikocheck IT-Sicherheit'!E22=3,"            3",IF('Risikocheck IT-Sicherheit'!E22=4,"                 4","        n.v.")))))))</f>
        <v xml:space="preserve">        n.v.</v>
      </c>
      <c r="G34" s="20">
        <v>2</v>
      </c>
      <c r="H34" s="134" t="s">
        <v>203</v>
      </c>
      <c r="I34" s="19" t="str">
        <f>IF(Data!G14&lt;G34,"Warnung","OK")</f>
        <v>Warnung</v>
      </c>
      <c r="J34" s="143">
        <f t="shared" si="0"/>
        <v>1</v>
      </c>
      <c r="K34" s="109" t="str">
        <f>IF(I34="Warnung","Patches müssen nach Eingang installiert werden.","")</f>
        <v>Patches müssen nach Eingang installiert werden.</v>
      </c>
    </row>
    <row r="35" spans="1:11" s="18" customFormat="1" ht="22.5" customHeight="1" x14ac:dyDescent="0.3">
      <c r="A35" s="19">
        <f t="shared" si="1"/>
        <v>7</v>
      </c>
      <c r="B35" s="141">
        <v>13</v>
      </c>
      <c r="C35" s="133">
        <v>23</v>
      </c>
      <c r="D35" s="236" t="str">
        <f>'Risikocheck IT-Sicherheit'!C23</f>
        <v>Werden Backups regelmäßig durchgeführt?</v>
      </c>
      <c r="E35" s="236"/>
      <c r="F35" s="130" t="str">
        <f>IF('Risikocheck IT-Sicherheit'!E23="n.v.","n.v.",IF('Risikocheck IT-Sicherheit'!$E$4=3,"            3",IF('Risikocheck IT-Sicherheit'!$E$4=4,"                 4",IF('Risikocheck IT-Sicherheit'!E23=1,"  1",IF('Risikocheck IT-Sicherheit'!E23=2,"       2",IF('Risikocheck IT-Sicherheit'!E23=3,"            3",IF('Risikocheck IT-Sicherheit'!E23=4,"                 4","        n.v.")))))))</f>
        <v xml:space="preserve">        n.v.</v>
      </c>
      <c r="G35" s="20">
        <v>3</v>
      </c>
      <c r="H35" s="134" t="s">
        <v>204</v>
      </c>
      <c r="I35" s="19" t="str">
        <f>IF(Data!G15&lt;G35,"Warnung","OK")</f>
        <v>Warnung</v>
      </c>
      <c r="J35" s="143">
        <f t="shared" si="0"/>
        <v>1</v>
      </c>
      <c r="K35" s="109" t="str">
        <f>IF(I35="Warnung","Regelmäßigkeit + Offline-Aufbewahrung + Dokumentation!","")</f>
        <v>Regelmäßigkeit + Offline-Aufbewahrung + Dokumentation!</v>
      </c>
    </row>
    <row r="36" spans="1:11" s="18" customFormat="1" ht="22.5" customHeight="1" x14ac:dyDescent="0.3">
      <c r="A36" s="19">
        <f t="shared" si="1"/>
        <v>8</v>
      </c>
      <c r="B36" s="141">
        <v>14</v>
      </c>
      <c r="C36" s="133">
        <v>24</v>
      </c>
      <c r="D36" s="236" t="str">
        <f>'Risikocheck IT-Sicherheit'!C24</f>
        <v xml:space="preserve">Werden Wiederherstellungstests von Backups regelmäßig durchgeführt? </v>
      </c>
      <c r="E36" s="236"/>
      <c r="F36" s="130" t="str">
        <f>IF('Risikocheck IT-Sicherheit'!E24="n.v.","n.v.",IF('Risikocheck IT-Sicherheit'!$E$4=3,"            3",IF('Risikocheck IT-Sicherheit'!$E$4=4,"                 4",IF('Risikocheck IT-Sicherheit'!E24=1,"  1",IF('Risikocheck IT-Sicherheit'!E24=2,"       2",IF('Risikocheck IT-Sicherheit'!E24=3,"            3",IF('Risikocheck IT-Sicherheit'!E24=4,"                 4","        n.v.")))))))</f>
        <v xml:space="preserve">        n.v.</v>
      </c>
      <c r="G36" s="20">
        <v>3</v>
      </c>
      <c r="H36" s="134" t="s">
        <v>204</v>
      </c>
      <c r="I36" s="19" t="str">
        <f>IF(Data!G16&lt;G36,"Warnung","OK")</f>
        <v>Warnung</v>
      </c>
      <c r="J36" s="143">
        <f t="shared" si="0"/>
        <v>1</v>
      </c>
      <c r="K36" s="109" t="str">
        <f>IF(I36="Warnung","Backups müssen mind. 1x jährlich getestet werden.","")</f>
        <v>Backups müssen mind. 1x jährlich getestet werden.</v>
      </c>
    </row>
    <row r="37" spans="1:11" s="18" customFormat="1" ht="22.5" customHeight="1" x14ac:dyDescent="0.3">
      <c r="A37" s="19">
        <f t="shared" si="1"/>
        <v>9</v>
      </c>
      <c r="B37" s="141">
        <v>19</v>
      </c>
      <c r="C37" s="132">
        <v>30</v>
      </c>
      <c r="D37" s="221" t="str">
        <f>'Risikocheck IT-Sicherheit'!C30</f>
        <v>Wie werden externe Zugänge abgesichert?</v>
      </c>
      <c r="E37" s="237"/>
      <c r="F37" s="130" t="str">
        <f>IF('Risikocheck IT-Sicherheit'!E30="n.v.","n.v.",IF('Risikocheck IT-Sicherheit'!$E$4=3,"            3",IF('Risikocheck IT-Sicherheit'!$E$4=4,"                 4",IF('Risikocheck IT-Sicherheit'!E30=1,"  1",IF('Risikocheck IT-Sicherheit'!E30=2,"       2",IF('Risikocheck IT-Sicherheit'!E30=3,"            3",IF('Risikocheck IT-Sicherheit'!E30=4,"                 4","        n.v.")))))))</f>
        <v xml:space="preserve">        n.v.</v>
      </c>
      <c r="G37" s="20">
        <v>2</v>
      </c>
      <c r="H37" s="134" t="s">
        <v>203</v>
      </c>
      <c r="I37" s="19" t="str">
        <f>IF(Data!G21&lt;G37,"Warnung","OK")</f>
        <v>Warnung</v>
      </c>
      <c r="J37" s="143">
        <f t="shared" si="0"/>
        <v>1</v>
      </c>
      <c r="K37" s="109" t="str">
        <f>IF(I37="Warnung","Zugriffe (ext. Zugang) nur auf Anforderung vergeben.","")</f>
        <v>Zugriffe (ext. Zugang) nur auf Anforderung vergeben.</v>
      </c>
    </row>
    <row r="38" spans="1:11" s="18" customFormat="1" ht="22.5" customHeight="1" x14ac:dyDescent="0.3">
      <c r="A38" s="19">
        <f t="shared" si="1"/>
        <v>10</v>
      </c>
      <c r="B38" s="141">
        <v>25</v>
      </c>
      <c r="C38" s="133">
        <v>39</v>
      </c>
      <c r="D38" s="236" t="str">
        <f>'Risikocheck IT-Sicherheit'!C39</f>
        <v>Sind Vorgaben zur Passwortqualität umgesetzt?</v>
      </c>
      <c r="E38" s="236"/>
      <c r="F38" s="130" t="str">
        <f>IF('Risikocheck IT-Sicherheit'!E39="n.v.","n.v.",IF('Risikocheck IT-Sicherheit'!$E$4=3,"            3",IF('Risikocheck IT-Sicherheit'!$E$4=4,"                 4",IF('Risikocheck IT-Sicherheit'!E39=1,"  1",IF('Risikocheck IT-Sicherheit'!E39=2,"       2",IF('Risikocheck IT-Sicherheit'!E39=3,"            3",IF('Risikocheck IT-Sicherheit'!E39=4,"                 4","        n.v.")))))))</f>
        <v xml:space="preserve">        n.v.</v>
      </c>
      <c r="G38" s="20">
        <v>3</v>
      </c>
      <c r="H38" s="134" t="s">
        <v>204</v>
      </c>
      <c r="I38" s="19" t="str">
        <f>IF(Data!G27&lt;G38,"Warnung","OK")</f>
        <v>Warnung</v>
      </c>
      <c r="J38" s="143">
        <f t="shared" si="0"/>
        <v>1</v>
      </c>
      <c r="K38" s="109" t="str">
        <f>IF(I38="Warnung","Aufbau einer Passwortrichtlinie gemäß Antwort 3.","")</f>
        <v>Aufbau einer Passwortrichtlinie gemäß Antwort 3.</v>
      </c>
    </row>
    <row r="39" spans="1:11" s="18" customFormat="1" ht="22.5" customHeight="1" x14ac:dyDescent="0.3">
      <c r="A39" s="19">
        <f t="shared" si="1"/>
        <v>11</v>
      </c>
      <c r="B39" s="141">
        <v>26</v>
      </c>
      <c r="C39" s="133">
        <v>41</v>
      </c>
      <c r="D39" s="236" t="str">
        <f>'Risikocheck IT-Sicherheit'!C41</f>
        <v>Gibt es einen Zutrittsschutz zu Gebäuden oder IT-Sicherheitszonen?</v>
      </c>
      <c r="E39" s="236"/>
      <c r="F39" s="130" t="str">
        <f>IF('Risikocheck IT-Sicherheit'!E41="n.v.","n.v.",IF('Risikocheck IT-Sicherheit'!$E$4=3,"            3",IF('Risikocheck IT-Sicherheit'!$E$4=4,"                 4",IF('Risikocheck IT-Sicherheit'!E41=1,"  1",IF('Risikocheck IT-Sicherheit'!E41=2,"       2",IF('Risikocheck IT-Sicherheit'!E41=3,"            3",IF('Risikocheck IT-Sicherheit'!E41=4,"                 4","        n.v.")))))))</f>
        <v xml:space="preserve">        n.v.</v>
      </c>
      <c r="G39" s="20">
        <v>2</v>
      </c>
      <c r="H39" s="134" t="s">
        <v>203</v>
      </c>
      <c r="I39" s="19" t="str">
        <f>IF(Data!G28&lt;G39,"Warnung","OK")</f>
        <v>Warnung</v>
      </c>
      <c r="J39" s="143">
        <f t="shared" si="0"/>
        <v>1</v>
      </c>
      <c r="K39" s="109" t="str">
        <f>IF(I39="Warnung","Server in abgeschlossem Raum platzieren.","")</f>
        <v>Server in abgeschlossem Raum platzieren.</v>
      </c>
    </row>
  </sheetData>
  <sheetProtection password="CC0A" sheet="1" objects="1" scenarios="1"/>
  <mergeCells count="15">
    <mergeCell ref="D30:E30"/>
    <mergeCell ref="D39:E39"/>
    <mergeCell ref="D37:E37"/>
    <mergeCell ref="D33:E33"/>
    <mergeCell ref="D32:E32"/>
    <mergeCell ref="D31:E31"/>
    <mergeCell ref="D34:E34"/>
    <mergeCell ref="D35:E35"/>
    <mergeCell ref="D36:E36"/>
    <mergeCell ref="D38:E38"/>
    <mergeCell ref="D29:E29"/>
    <mergeCell ref="A1:N1"/>
    <mergeCell ref="K28:N28"/>
    <mergeCell ref="I22:M22"/>
    <mergeCell ref="I23:M24"/>
  </mergeCells>
  <conditionalFormatting sqref="I30:J39">
    <cfRule type="cellIs" dxfId="11" priority="8" operator="equal">
      <formula>"OK"</formula>
    </cfRule>
    <cfRule type="cellIs" dxfId="10" priority="9" operator="equal">
      <formula>"Warnung"</formula>
    </cfRule>
  </conditionalFormatting>
  <conditionalFormatting sqref="I23:J23">
    <cfRule type="cellIs" dxfId="9" priority="6" operator="greaterThanOrEqual">
      <formula>3</formula>
    </cfRule>
    <cfRule type="cellIs" dxfId="8" priority="7" operator="lessThanOrEqual">
      <formula>2</formula>
    </cfRule>
  </conditionalFormatting>
  <conditionalFormatting sqref="I29:J29">
    <cfRule type="cellIs" dxfId="7" priority="2" operator="equal">
      <formula>"OK"</formula>
    </cfRule>
    <cfRule type="cellIs" dxfId="6" priority="3" operator="equal">
      <formula>"Warnung"</formula>
    </cfRule>
  </conditionalFormatting>
  <conditionalFormatting sqref="K28:N28">
    <cfRule type="expression" dxfId="5" priority="1">
      <formula>J28=0</formula>
    </cfRule>
  </conditionalFormatting>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6"/>
  <sheetViews>
    <sheetView topLeftCell="D1" workbookViewId="0">
      <selection activeCell="F1" sqref="F1"/>
    </sheetView>
  </sheetViews>
  <sheetFormatPr baseColWidth="10" defaultColWidth="11.44140625" defaultRowHeight="14.4" x14ac:dyDescent="0.3"/>
  <cols>
    <col min="1" max="2" width="5" customWidth="1"/>
    <col min="3" max="3" width="6.5546875" customWidth="1"/>
    <col min="4" max="4" width="76.5546875" customWidth="1"/>
    <col min="5" max="5" width="10.44140625" customWidth="1"/>
    <col min="6" max="6" width="26.88671875" customWidth="1"/>
    <col min="7" max="10" width="16.6640625" customWidth="1"/>
    <col min="11" max="11" width="22" style="83" customWidth="1" collapsed="1"/>
    <col min="12" max="12" width="25.88671875" style="91" customWidth="1"/>
    <col min="13" max="13" width="38.109375" customWidth="1"/>
    <col min="14" max="14" width="13.109375" bestFit="1" customWidth="1" collapsed="1"/>
    <col min="15" max="15" width="29.5546875" bestFit="1" customWidth="1"/>
    <col min="16" max="16" width="26" bestFit="1" customWidth="1"/>
    <col min="17" max="17" width="29.6640625" bestFit="1" customWidth="1"/>
  </cols>
  <sheetData>
    <row r="1" spans="1:13" x14ac:dyDescent="0.3">
      <c r="D1" t="s">
        <v>140</v>
      </c>
    </row>
    <row r="2" spans="1:13" s="90" customFormat="1" x14ac:dyDescent="0.3">
      <c r="B2" s="90" t="s">
        <v>146</v>
      </c>
      <c r="C2" s="90" t="s">
        <v>156</v>
      </c>
      <c r="D2" s="90" t="s">
        <v>0</v>
      </c>
      <c r="E2" s="90" t="s">
        <v>242</v>
      </c>
      <c r="F2" s="90" t="s">
        <v>143</v>
      </c>
      <c r="G2" s="90" t="s">
        <v>145</v>
      </c>
      <c r="H2" s="90" t="s">
        <v>52</v>
      </c>
      <c r="K2" s="91"/>
      <c r="L2" s="91"/>
    </row>
    <row r="3" spans="1:13" s="2" customFormat="1" ht="28.8" x14ac:dyDescent="0.3">
      <c r="A3" s="8">
        <v>1</v>
      </c>
      <c r="B3" s="92">
        <v>1</v>
      </c>
      <c r="C3" s="48"/>
      <c r="D3" s="5" t="str">
        <f>'Risikocheck IT-Sicherheit'!C4</f>
        <v>Besitzen Sie für die Versicherungspolice relevanten Bereiche gültige Zertifizierungen für Informationssicherheit?</v>
      </c>
      <c r="E3" s="5"/>
      <c r="F3" s="5" t="s">
        <v>85</v>
      </c>
      <c r="G3" s="169">
        <f>'Risikocheck IT-Sicherheit'!E4</f>
        <v>0</v>
      </c>
      <c r="H3" s="44"/>
      <c r="K3" s="125" t="s">
        <v>194</v>
      </c>
      <c r="L3" s="126" t="e">
        <f>ROUND(SUM(J38:J44)/7,2)</f>
        <v>#DIV/0!</v>
      </c>
      <c r="M3" s="125" t="s">
        <v>196</v>
      </c>
    </row>
    <row r="4" spans="1:13" s="2" customFormat="1" ht="28.8" x14ac:dyDescent="0.3">
      <c r="A4" s="8">
        <f>A3+1</f>
        <v>2</v>
      </c>
      <c r="B4" s="96">
        <v>2</v>
      </c>
      <c r="C4" s="96">
        <v>1</v>
      </c>
      <c r="D4" s="5" t="str">
        <f>'Risikocheck IT-Sicherheit'!C8</f>
        <v>Existiert eine IT-Sicherheitsrichtlinie mit Zielen zur Informationssicherheit?</v>
      </c>
      <c r="E4" s="5"/>
      <c r="F4" s="5" t="s">
        <v>53</v>
      </c>
      <c r="G4" s="97">
        <f>IF($G$3=3,3,IF($G$3=4,4,'Risikocheck IT-Sicherheit'!E8))</f>
        <v>0</v>
      </c>
      <c r="H4" s="53"/>
      <c r="K4" s="125" t="s">
        <v>195</v>
      </c>
      <c r="L4" s="126" t="e">
        <f>ROUND(SUM($G$3:$G$28)/COUNTIF($G$3:$G$28,"&gt;0"),2)</f>
        <v>#DIV/0!</v>
      </c>
      <c r="M4" s="125" t="s">
        <v>197</v>
      </c>
    </row>
    <row r="5" spans="1:13" s="2" customFormat="1" x14ac:dyDescent="0.3">
      <c r="A5" s="8">
        <f t="shared" ref="A5:A28" si="0">A4+1</f>
        <v>3</v>
      </c>
      <c r="B5" s="96">
        <v>2</v>
      </c>
      <c r="C5" s="96">
        <v>1</v>
      </c>
      <c r="D5" s="5" t="str">
        <f>'Risikocheck IT-Sicherheit'!C9</f>
        <v>Existiert ein (auch externer) Datenschutzbeauftragter?</v>
      </c>
      <c r="E5" s="5" t="s">
        <v>239</v>
      </c>
      <c r="F5" s="5" t="s">
        <v>55</v>
      </c>
      <c r="G5" s="175">
        <f>IF('Risikocheck IT-Sicherheit'!E9="n.v.","n.v.",IF($G$3=3,3,IF($G$3=4,4,'Risikocheck IT-Sicherheit'!E9)))</f>
        <v>0</v>
      </c>
      <c r="H5" s="53" t="s">
        <v>52</v>
      </c>
      <c r="I5" s="9">
        <f>IF(G5="n.v.",0,1)</f>
        <v>1</v>
      </c>
      <c r="J5" s="9"/>
      <c r="K5" s="161" t="s">
        <v>199</v>
      </c>
      <c r="L5" s="126">
        <f>(G33+G31*2)/(G34+G32*2)</f>
        <v>0</v>
      </c>
      <c r="M5" s="125" t="s">
        <v>198</v>
      </c>
    </row>
    <row r="6" spans="1:13" s="2" customFormat="1" x14ac:dyDescent="0.3">
      <c r="A6" s="8">
        <f t="shared" si="0"/>
        <v>4</v>
      </c>
      <c r="B6" s="96">
        <v>2</v>
      </c>
      <c r="C6" s="96">
        <v>1</v>
      </c>
      <c r="D6" s="5" t="str">
        <f>'Risikocheck IT-Sicherheit'!C10</f>
        <v>Existiert eine IT-Sicherheitsorganisation mit definierten Rollen und Verantwortlichkeiten?</v>
      </c>
      <c r="E6" s="5"/>
      <c r="F6" s="5" t="s">
        <v>157</v>
      </c>
      <c r="G6" s="97">
        <f>IF($G$3=3,3,IF($G$3=4,4,'Risikocheck IT-Sicherheit'!E10))</f>
        <v>0</v>
      </c>
      <c r="H6" s="53" t="s">
        <v>52</v>
      </c>
      <c r="I6" s="9">
        <f>IF(G6="n.v.",0,1)</f>
        <v>1</v>
      </c>
      <c r="J6" s="9"/>
      <c r="L6" s="118"/>
    </row>
    <row r="7" spans="1:13" s="2" customFormat="1" ht="28.8" x14ac:dyDescent="0.3">
      <c r="A7" s="8">
        <f t="shared" si="0"/>
        <v>5</v>
      </c>
      <c r="B7" s="96">
        <v>2</v>
      </c>
      <c r="C7" s="96">
        <v>1</v>
      </c>
      <c r="D7" s="5" t="str">
        <f>'Risikocheck IT-Sicherheit'!C11</f>
        <v>Decken interne oder unabhängige Audits informationssicherheits-technische Themengebiete mit ab?</v>
      </c>
      <c r="E7" s="5"/>
      <c r="F7" s="5" t="s">
        <v>3</v>
      </c>
      <c r="G7" s="97">
        <f>IF($G$3=3,3,IF($G$3=4,4,'Risikocheck IT-Sicherheit'!E11))</f>
        <v>0</v>
      </c>
      <c r="H7" s="44"/>
      <c r="L7" s="118"/>
    </row>
    <row r="8" spans="1:13" s="2" customFormat="1" ht="28.8" x14ac:dyDescent="0.3">
      <c r="A8" s="8">
        <f t="shared" si="0"/>
        <v>6</v>
      </c>
      <c r="B8" s="96">
        <v>2</v>
      </c>
      <c r="C8" s="94">
        <v>2</v>
      </c>
      <c r="D8" s="5" t="str">
        <f>'Risikocheck IT-Sicherheit'!C13</f>
        <v>Erfolgen Sensibilisierung und Schulung der Mitarbeiter zur Informations- und Cyber-Sicherheit?</v>
      </c>
      <c r="E8" s="5"/>
      <c r="F8" s="5" t="s">
        <v>84</v>
      </c>
      <c r="G8" s="97">
        <f>IF($G$3=3,3,IF($G$3=4,4,'Risikocheck IT-Sicherheit'!E13))</f>
        <v>0</v>
      </c>
      <c r="H8" s="53" t="s">
        <v>52</v>
      </c>
      <c r="I8" s="9">
        <f>IF(G8="n.v.",0,1)</f>
        <v>1</v>
      </c>
      <c r="J8" s="9"/>
      <c r="L8" s="118"/>
    </row>
    <row r="9" spans="1:13" s="2" customFormat="1" ht="28.8" x14ac:dyDescent="0.3">
      <c r="A9" s="8">
        <f t="shared" si="0"/>
        <v>7</v>
      </c>
      <c r="B9" s="95">
        <v>3</v>
      </c>
      <c r="C9" s="95"/>
      <c r="D9" s="5" t="str">
        <f>'Risikocheck IT-Sicherheit'!C15</f>
        <v>Werden die eigenen Sicherheitsbedarfe bei Auswahl und Beauftragung von IT-Service-Dienstleistern berücksichtigt?</v>
      </c>
      <c r="E9" s="5" t="s">
        <v>239</v>
      </c>
      <c r="F9" s="5" t="s">
        <v>169</v>
      </c>
      <c r="G9" s="175">
        <f>IF('Risikocheck IT-Sicherheit'!E15="n.v.","n.v.",IF($G$3=3,3,IF($G$3=4,4,'Risikocheck IT-Sicherheit'!E15)))</f>
        <v>0</v>
      </c>
      <c r="H9" s="52"/>
      <c r="L9" s="118"/>
    </row>
    <row r="10" spans="1:13" s="2" customFormat="1" ht="28.8" x14ac:dyDescent="0.3">
      <c r="A10" s="8">
        <f t="shared" si="0"/>
        <v>8</v>
      </c>
      <c r="B10" s="93">
        <v>4</v>
      </c>
      <c r="C10" s="93">
        <v>1</v>
      </c>
      <c r="D10" s="5" t="str">
        <f>'Risikocheck IT-Sicherheit'!C18</f>
        <v>Werden durch Sie oder einen IT-Dienstleister nicht zwingend notwendige Softwarebestandteile und Funktionen Ihres Computersystems entfernt bzw. deaktiviert?</v>
      </c>
      <c r="E10" s="5"/>
      <c r="F10" s="5" t="s">
        <v>83</v>
      </c>
      <c r="G10" s="97">
        <f>IF($G$3=3,3,IF($G$3=4,4,'Risikocheck IT-Sicherheit'!E18))</f>
        <v>0</v>
      </c>
      <c r="H10" s="53" t="s">
        <v>52</v>
      </c>
      <c r="I10" s="9">
        <f>IF(G10="n.v.",0,1)</f>
        <v>1</v>
      </c>
      <c r="J10" s="9"/>
      <c r="L10" s="118"/>
    </row>
    <row r="11" spans="1:13" s="2" customFormat="1" x14ac:dyDescent="0.3">
      <c r="A11" s="8">
        <f t="shared" si="0"/>
        <v>9</v>
      </c>
      <c r="B11" s="93">
        <v>4</v>
      </c>
      <c r="C11" s="93">
        <v>1</v>
      </c>
      <c r="D11" s="5" t="str">
        <f>'Risikocheck IT-Sicherheit'!C19</f>
        <v>Wird in Ihrem Unternehmen ein Schutz vor Schadcode umgesetzt?</v>
      </c>
      <c r="E11" s="5"/>
      <c r="F11" s="5" t="s">
        <v>4</v>
      </c>
      <c r="G11" s="97">
        <f>IF($G$3=3,3,IF($G$3=4,4,'Risikocheck IT-Sicherheit'!E19))</f>
        <v>0</v>
      </c>
      <c r="H11" s="53" t="s">
        <v>52</v>
      </c>
      <c r="I11" s="9">
        <f>IF(G11="n.v.",0,1)</f>
        <v>1</v>
      </c>
      <c r="J11" s="9"/>
      <c r="L11" s="118"/>
    </row>
    <row r="12" spans="1:13" s="2" customFormat="1" x14ac:dyDescent="0.3">
      <c r="A12" s="8">
        <f t="shared" si="0"/>
        <v>10</v>
      </c>
      <c r="B12" s="93">
        <v>4</v>
      </c>
      <c r="C12" s="93">
        <v>1</v>
      </c>
      <c r="D12" s="5" t="str">
        <f>'Risikocheck IT-Sicherheit'!C20</f>
        <v>Werden Schutzmaßnahmen für mobile Endgeräte (Laptops, Smartphones etc.) umgesetzt?</v>
      </c>
      <c r="E12" s="5"/>
      <c r="F12" s="5" t="s">
        <v>5</v>
      </c>
      <c r="G12" s="97">
        <f>IF($G$3=3,3,IF($G$3=4,4,'Risikocheck IT-Sicherheit'!E20))</f>
        <v>0</v>
      </c>
      <c r="H12" s="44"/>
      <c r="L12" s="118"/>
    </row>
    <row r="13" spans="1:13" s="2" customFormat="1" x14ac:dyDescent="0.3">
      <c r="A13" s="8">
        <f t="shared" si="0"/>
        <v>11</v>
      </c>
      <c r="B13" s="93">
        <v>4</v>
      </c>
      <c r="C13" s="93">
        <v>1</v>
      </c>
      <c r="D13" s="5" t="str">
        <f>'Risikocheck IT-Sicherheit'!C21</f>
        <v xml:space="preserve">Sind Firewallsysteme / Sicherheitsgateways im Einsatz?           </v>
      </c>
      <c r="E13" s="5"/>
      <c r="F13" s="5" t="s">
        <v>142</v>
      </c>
      <c r="G13" s="97">
        <f>IF($G$3=3,3,IF($G$3=4,4,'Risikocheck IT-Sicherheit'!E21))</f>
        <v>0</v>
      </c>
      <c r="H13" s="44"/>
      <c r="L13" s="118"/>
    </row>
    <row r="14" spans="1:13" s="2" customFormat="1" ht="28.8" x14ac:dyDescent="0.3">
      <c r="A14" s="8">
        <f t="shared" si="0"/>
        <v>12</v>
      </c>
      <c r="B14" s="93">
        <v>4</v>
      </c>
      <c r="C14" s="93">
        <v>1</v>
      </c>
      <c r="D14" s="5" t="str">
        <f>'Risikocheck IT-Sicherheit'!C22</f>
        <v>Existieren Verfahren zum Patch- und Schwachstellenmanagement?</v>
      </c>
      <c r="E14" s="5"/>
      <c r="F14" s="5" t="s">
        <v>86</v>
      </c>
      <c r="G14" s="97">
        <f>IF($G$3=3,3,IF($G$3=4,4,'Risikocheck IT-Sicherheit'!E22))</f>
        <v>0</v>
      </c>
      <c r="H14" s="53" t="s">
        <v>52</v>
      </c>
      <c r="I14" s="9">
        <f>IF(G14="n.v.",0,1)</f>
        <v>1</v>
      </c>
      <c r="J14" s="9"/>
      <c r="L14" s="118"/>
    </row>
    <row r="15" spans="1:13" s="2" customFormat="1" x14ac:dyDescent="0.3">
      <c r="A15" s="8">
        <f t="shared" si="0"/>
        <v>13</v>
      </c>
      <c r="B15" s="93">
        <v>4</v>
      </c>
      <c r="C15" s="93">
        <v>1</v>
      </c>
      <c r="D15" s="5" t="str">
        <f>'Risikocheck IT-Sicherheit'!C23</f>
        <v>Werden Backups regelmäßig durchgeführt?</v>
      </c>
      <c r="E15" s="5"/>
      <c r="F15" s="5" t="s">
        <v>12</v>
      </c>
      <c r="G15" s="97">
        <f>IF($G$3=3,3,IF($G$3=4,4,'Risikocheck IT-Sicherheit'!E23))</f>
        <v>0</v>
      </c>
      <c r="H15" s="53" t="s">
        <v>52</v>
      </c>
      <c r="I15" s="9">
        <f>IF(G15="n.v.",0,1)</f>
        <v>1</v>
      </c>
      <c r="J15" s="9"/>
      <c r="L15" s="118"/>
    </row>
    <row r="16" spans="1:13" s="2" customFormat="1" x14ac:dyDescent="0.3">
      <c r="A16" s="8">
        <f t="shared" si="0"/>
        <v>14</v>
      </c>
      <c r="B16" s="93">
        <v>4</v>
      </c>
      <c r="C16" s="93">
        <v>1</v>
      </c>
      <c r="D16" s="5" t="str">
        <f>'Risikocheck IT-Sicherheit'!C24</f>
        <v xml:space="preserve">Werden Wiederherstellungstests von Backups regelmäßig durchgeführt? </v>
      </c>
      <c r="E16" s="5"/>
      <c r="F16" s="5" t="s">
        <v>64</v>
      </c>
      <c r="G16" s="97">
        <f>IF($G$3=3,3,IF($G$3=4,4,'Risikocheck IT-Sicherheit'!E24))</f>
        <v>0</v>
      </c>
      <c r="H16" s="53" t="s">
        <v>52</v>
      </c>
      <c r="I16" s="9">
        <f>IF(G16="n.v.",0,1)</f>
        <v>1</v>
      </c>
      <c r="J16" s="9"/>
      <c r="L16" s="118"/>
    </row>
    <row r="17" spans="1:12" s="2" customFormat="1" x14ac:dyDescent="0.3">
      <c r="A17" s="8">
        <f t="shared" si="0"/>
        <v>15</v>
      </c>
      <c r="B17" s="93">
        <v>4</v>
      </c>
      <c r="C17" s="93">
        <v>1</v>
      </c>
      <c r="D17" s="5" t="str">
        <f>'Risikocheck IT-Sicherheit'!C25</f>
        <v>Existieren Verfahren zum Notfallmanagement?</v>
      </c>
      <c r="E17" s="5"/>
      <c r="F17" s="5" t="s">
        <v>67</v>
      </c>
      <c r="G17" s="97">
        <f>IF($G$3=3,3,IF($G$3=4,4,'Risikocheck IT-Sicherheit'!E25))</f>
        <v>0</v>
      </c>
      <c r="H17" s="53"/>
      <c r="I17" s="9"/>
      <c r="J17" s="9"/>
      <c r="L17" s="118"/>
    </row>
    <row r="18" spans="1:12" s="2" customFormat="1" x14ac:dyDescent="0.3">
      <c r="A18" s="8">
        <f t="shared" si="0"/>
        <v>16</v>
      </c>
      <c r="B18" s="93">
        <v>4</v>
      </c>
      <c r="C18" s="93">
        <v>1</v>
      </c>
      <c r="D18" s="5" t="str">
        <f>'Risikocheck IT-Sicherheit'!C26</f>
        <v>Werden technische Penetrationstests / Vulnerability Assessments regelmäßig durchgeführt?</v>
      </c>
      <c r="E18" s="5"/>
      <c r="F18" s="5" t="s">
        <v>66</v>
      </c>
      <c r="G18" s="97">
        <f>IF($G$3=3,3,IF($G$3=4,4,'Risikocheck IT-Sicherheit'!E26))</f>
        <v>0</v>
      </c>
      <c r="H18" s="44"/>
      <c r="L18" s="118"/>
    </row>
    <row r="19" spans="1:12" s="2" customFormat="1" x14ac:dyDescent="0.3">
      <c r="A19" s="8">
        <f t="shared" si="0"/>
        <v>17</v>
      </c>
      <c r="B19" s="93">
        <v>4</v>
      </c>
      <c r="C19" s="98">
        <v>2</v>
      </c>
      <c r="D19" s="5" t="str">
        <f>'Risikocheck IT-Sicherheit'!C28</f>
        <v>Wie wird das Netzwerkmanagement umgesetzt?</v>
      </c>
      <c r="E19" s="5"/>
      <c r="F19" s="5" t="s">
        <v>87</v>
      </c>
      <c r="G19" s="97">
        <f>IF($G$3=3,3,IF($G$3=4,4,'Risikocheck IT-Sicherheit'!E28))</f>
        <v>0</v>
      </c>
      <c r="H19" s="44"/>
      <c r="L19" s="118"/>
    </row>
    <row r="20" spans="1:12" s="2" customFormat="1" x14ac:dyDescent="0.3">
      <c r="A20" s="8">
        <f t="shared" si="0"/>
        <v>18</v>
      </c>
      <c r="B20" s="93">
        <v>4</v>
      </c>
      <c r="C20" s="98">
        <v>2</v>
      </c>
      <c r="D20" s="5" t="str">
        <f>'Risikocheck IT-Sicherheit'!C29</f>
        <v>Existiert eine Identifikation von Geräten im Netzwerk?</v>
      </c>
      <c r="E20" s="5"/>
      <c r="F20" s="5" t="s">
        <v>141</v>
      </c>
      <c r="G20" s="97">
        <f>IF($G$3=3,3,IF($G$3=4,4,'Risikocheck IT-Sicherheit'!E29))</f>
        <v>0</v>
      </c>
      <c r="H20" s="44"/>
      <c r="L20" s="118"/>
    </row>
    <row r="21" spans="1:12" s="2" customFormat="1" x14ac:dyDescent="0.3">
      <c r="A21" s="8">
        <f t="shared" si="0"/>
        <v>19</v>
      </c>
      <c r="B21" s="93">
        <v>4</v>
      </c>
      <c r="C21" s="98">
        <v>2</v>
      </c>
      <c r="D21" s="5" t="str">
        <f>'Risikocheck IT-Sicherheit'!C30</f>
        <v>Wie werden externe Zugänge abgesichert?</v>
      </c>
      <c r="E21" s="5" t="s">
        <v>239</v>
      </c>
      <c r="F21" s="5" t="s">
        <v>75</v>
      </c>
      <c r="G21" s="175">
        <f>IF('Risikocheck IT-Sicherheit'!E30="n.v.","n.v.",IF($G$3=3,3,IF($G$3=4,4,'Risikocheck IT-Sicherheit'!E30)))</f>
        <v>0</v>
      </c>
      <c r="H21" s="53" t="s">
        <v>52</v>
      </c>
      <c r="I21" s="9">
        <f>IF(G21="n.v.",0,1)</f>
        <v>1</v>
      </c>
      <c r="J21" s="9"/>
      <c r="L21" s="118"/>
    </row>
    <row r="22" spans="1:12" s="2" customFormat="1" ht="28.8" x14ac:dyDescent="0.3">
      <c r="A22" s="8">
        <f t="shared" si="0"/>
        <v>20</v>
      </c>
      <c r="B22" s="93">
        <v>4</v>
      </c>
      <c r="C22" s="99">
        <v>3</v>
      </c>
      <c r="D22" s="5" t="str">
        <f>'Risikocheck IT-Sicherheit'!C32</f>
        <v>Erfolgt ein Monitoring von Netzwerken und IT-Systemen zur Erkennung von Cyber-Angriffen und eine entsprechende Reaktion hierauf?</v>
      </c>
      <c r="E22" s="5"/>
      <c r="F22" s="5" t="s">
        <v>17</v>
      </c>
      <c r="G22" s="97">
        <f>IF($G$3=3,3,IF($G$3=4,4,'Risikocheck IT-Sicherheit'!E32))</f>
        <v>0</v>
      </c>
      <c r="H22" s="44"/>
      <c r="L22" s="118"/>
    </row>
    <row r="23" spans="1:12" s="2" customFormat="1" ht="28.8" x14ac:dyDescent="0.3">
      <c r="A23" s="8">
        <f t="shared" si="0"/>
        <v>21</v>
      </c>
      <c r="B23" s="93">
        <v>4</v>
      </c>
      <c r="C23" s="99">
        <v>3</v>
      </c>
      <c r="D23" s="5" t="str">
        <f>'Risikocheck IT-Sicherheit'!C33</f>
        <v>In welchem Umfang nutzen Sie Threat Intelligence zum Update Ihrer Sicherheitsmaßnahmen?</v>
      </c>
      <c r="E23" s="5"/>
      <c r="F23" s="5" t="s">
        <v>39</v>
      </c>
      <c r="G23" s="97">
        <f>IF($G$3=3,3,IF($G$3=4,4,'Risikocheck IT-Sicherheit'!E33))</f>
        <v>0</v>
      </c>
      <c r="H23" s="46"/>
      <c r="L23" s="118"/>
    </row>
    <row r="24" spans="1:12" s="2" customFormat="1" ht="28.8" x14ac:dyDescent="0.3">
      <c r="A24" s="8">
        <f t="shared" si="0"/>
        <v>22</v>
      </c>
      <c r="B24" s="100">
        <v>5</v>
      </c>
      <c r="C24" s="8"/>
      <c r="D24" s="5" t="str">
        <f>'Risikocheck IT-Sicherheit'!C35</f>
        <v>Erfolgt die Verarbeitung der Informationen in der Public Cloud nach den Anforderungen der eigenen Informationssicherheit?</v>
      </c>
      <c r="E24" s="5" t="s">
        <v>239</v>
      </c>
      <c r="F24" s="5" t="s">
        <v>43</v>
      </c>
      <c r="G24" s="175">
        <f>IF('Risikocheck IT-Sicherheit'!E35="n.v.","n.v.",IF($G$3=3,3,IF($G$3=4,4,'Risikocheck IT-Sicherheit'!E35)))</f>
        <v>0</v>
      </c>
      <c r="H24" s="44"/>
      <c r="L24" s="118"/>
    </row>
    <row r="25" spans="1:12" s="2" customFormat="1" x14ac:dyDescent="0.3">
      <c r="A25" s="8">
        <f t="shared" si="0"/>
        <v>23</v>
      </c>
      <c r="B25" s="100">
        <v>5</v>
      </c>
      <c r="C25" s="8"/>
      <c r="D25" s="5" t="str">
        <f>'Risikocheck IT-Sicherheit'!C36</f>
        <v>Existieren Vorgaben zur Datenvernichtung?</v>
      </c>
      <c r="E25" s="5"/>
      <c r="F25" s="5" t="s">
        <v>69</v>
      </c>
      <c r="G25" s="97">
        <f>IF($G$3=3,3,IF($G$3=4,4,'Risikocheck IT-Sicherheit'!E36))</f>
        <v>0</v>
      </c>
      <c r="H25" s="53"/>
      <c r="L25" s="118"/>
    </row>
    <row r="26" spans="1:12" s="2" customFormat="1" ht="28.8" x14ac:dyDescent="0.3">
      <c r="A26" s="8">
        <f t="shared" si="0"/>
        <v>24</v>
      </c>
      <c r="B26" s="101">
        <v>6</v>
      </c>
      <c r="C26" s="8"/>
      <c r="D26" s="5" t="str">
        <f>'Risikocheck IT-Sicherheit'!C38</f>
        <v>Existieren Verfahren und Systeme zur Vergabe von Berechtigungen?</v>
      </c>
      <c r="E26" s="5"/>
      <c r="F26" s="5" t="s">
        <v>88</v>
      </c>
      <c r="G26" s="97">
        <f>IF($G$3=3,3,IF($G$3=4,4,'Risikocheck IT-Sicherheit'!E38))</f>
        <v>0</v>
      </c>
      <c r="H26" s="44"/>
      <c r="L26" s="118"/>
    </row>
    <row r="27" spans="1:12" s="2" customFormat="1" x14ac:dyDescent="0.3">
      <c r="A27" s="8">
        <f t="shared" si="0"/>
        <v>25</v>
      </c>
      <c r="B27" s="101">
        <v>6</v>
      </c>
      <c r="C27" s="8"/>
      <c r="D27" s="5" t="str">
        <f>'Risikocheck IT-Sicherheit'!C39</f>
        <v>Sind Vorgaben zur Passwortqualität umgesetzt?</v>
      </c>
      <c r="E27" s="5"/>
      <c r="F27" s="5" t="s">
        <v>89</v>
      </c>
      <c r="G27" s="97">
        <f>IF($G$3=3,3,IF($G$3=4,4,'Risikocheck IT-Sicherheit'!E39))</f>
        <v>0</v>
      </c>
      <c r="H27" s="53" t="s">
        <v>52</v>
      </c>
      <c r="I27" s="9">
        <f>IF(G27="n.v.",0,1)</f>
        <v>1</v>
      </c>
      <c r="J27" s="9"/>
      <c r="L27" s="118"/>
    </row>
    <row r="28" spans="1:12" s="2" customFormat="1" x14ac:dyDescent="0.3">
      <c r="A28" s="8">
        <f t="shared" si="0"/>
        <v>26</v>
      </c>
      <c r="B28" s="102">
        <v>7</v>
      </c>
      <c r="C28" s="8"/>
      <c r="D28" s="5" t="str">
        <f>'Risikocheck IT-Sicherheit'!C41</f>
        <v>Gibt es einen Zutrittsschutz zu Gebäuden oder IT-Sicherheitszonen?</v>
      </c>
      <c r="E28" s="5"/>
      <c r="F28" s="5" t="s">
        <v>73</v>
      </c>
      <c r="G28" s="97">
        <f>IF($G$3=3,3,IF($G$3=4,4,'Risikocheck IT-Sicherheit'!E41))</f>
        <v>0</v>
      </c>
      <c r="H28" s="53" t="s">
        <v>52</v>
      </c>
      <c r="I28" s="9">
        <f>IF(G28="n.v.",0,1)</f>
        <v>1</v>
      </c>
      <c r="J28" s="9"/>
      <c r="L28" s="118"/>
    </row>
    <row r="29" spans="1:12" s="2" customFormat="1" x14ac:dyDescent="0.3">
      <c r="A29" s="162"/>
      <c r="B29" s="162"/>
      <c r="C29" s="162"/>
      <c r="D29" s="163" t="s">
        <v>236</v>
      </c>
      <c r="E29" s="163"/>
      <c r="G29" s="166">
        <f>SUM(G3:G28)</f>
        <v>0</v>
      </c>
      <c r="H29" s="164"/>
      <c r="I29" s="9"/>
      <c r="J29" s="9"/>
      <c r="L29" s="118"/>
    </row>
    <row r="30" spans="1:12" s="2" customFormat="1" ht="15" thickBot="1" x14ac:dyDescent="0.35">
      <c r="A30" s="162"/>
      <c r="B30" s="162"/>
      <c r="C30" s="162"/>
      <c r="D30" s="163" t="s">
        <v>237</v>
      </c>
      <c r="E30" s="163"/>
      <c r="F30" s="163"/>
      <c r="G30" s="166">
        <f>COUNTIF(G3:G28,"&gt;0")</f>
        <v>0</v>
      </c>
      <c r="H30" s="164"/>
      <c r="I30" s="9"/>
      <c r="J30" s="9"/>
      <c r="L30" s="118"/>
    </row>
    <row r="31" spans="1:12" ht="15" thickBot="1" x14ac:dyDescent="0.35">
      <c r="D31" t="s">
        <v>200</v>
      </c>
      <c r="G31" s="127">
        <f>SUMIF(I3:I28,1,G3:G28)</f>
        <v>0</v>
      </c>
      <c r="J31" s="83"/>
    </row>
    <row r="32" spans="1:12" ht="15" thickBot="1" x14ac:dyDescent="0.35">
      <c r="D32" s="165" t="s">
        <v>238</v>
      </c>
      <c r="E32" s="165"/>
      <c r="G32" s="127">
        <f>COUNTIF(I3:I28,"&gt;0")</f>
        <v>11</v>
      </c>
      <c r="J32" s="83"/>
    </row>
    <row r="33" spans="1:13" s="2" customFormat="1" x14ac:dyDescent="0.3">
      <c r="A33" s="162"/>
      <c r="B33" s="162"/>
      <c r="C33" s="162"/>
      <c r="D33" t="s">
        <v>240</v>
      </c>
      <c r="E33"/>
      <c r="F33" s="163"/>
      <c r="G33" s="167">
        <f>G29-G31</f>
        <v>0</v>
      </c>
      <c r="H33" s="164"/>
      <c r="I33" s="9"/>
      <c r="J33" s="9"/>
      <c r="L33" s="118"/>
    </row>
    <row r="34" spans="1:13" s="2" customFormat="1" x14ac:dyDescent="0.3">
      <c r="A34" s="162"/>
      <c r="B34" s="162"/>
      <c r="C34" s="162"/>
      <c r="D34" s="165" t="s">
        <v>241</v>
      </c>
      <c r="E34" s="165"/>
      <c r="F34" s="163"/>
      <c r="G34" s="167">
        <f>G30-G32</f>
        <v>-11</v>
      </c>
      <c r="H34" s="164"/>
      <c r="I34" s="9"/>
      <c r="J34" s="9"/>
      <c r="L34" s="118"/>
    </row>
    <row r="35" spans="1:13" ht="15" thickBot="1" x14ac:dyDescent="0.35"/>
    <row r="36" spans="1:13" ht="15" thickBot="1" x14ac:dyDescent="0.35">
      <c r="D36" s="240" t="s">
        <v>38</v>
      </c>
      <c r="E36" s="241"/>
      <c r="F36" s="242"/>
      <c r="G36" s="242"/>
      <c r="H36" s="242"/>
      <c r="I36" s="243"/>
      <c r="J36" s="83"/>
      <c r="K36" s="91"/>
    </row>
    <row r="37" spans="1:13" ht="28.8" x14ac:dyDescent="0.3">
      <c r="D37" s="24" t="s">
        <v>37</v>
      </c>
      <c r="E37" s="170"/>
      <c r="F37" s="22" t="s">
        <v>29</v>
      </c>
      <c r="G37" s="22" t="s">
        <v>30</v>
      </c>
      <c r="H37" s="22" t="s">
        <v>32</v>
      </c>
      <c r="I37" s="25" t="s">
        <v>33</v>
      </c>
      <c r="J37" s="56" t="s">
        <v>31</v>
      </c>
      <c r="K37" s="51" t="s">
        <v>51</v>
      </c>
    </row>
    <row r="38" spans="1:13" x14ac:dyDescent="0.3">
      <c r="D38" s="26" t="s">
        <v>161</v>
      </c>
      <c r="E38" s="171"/>
      <c r="F38" s="21">
        <v>4</v>
      </c>
      <c r="G38" s="21">
        <v>3</v>
      </c>
      <c r="H38" s="21">
        <v>2</v>
      </c>
      <c r="I38" s="27">
        <v>1</v>
      </c>
      <c r="J38" s="103">
        <f>IF(K38&gt;2,K38,G3)</f>
        <v>0</v>
      </c>
      <c r="K38" s="119">
        <f>IF('Risikocheck IT-Sicherheit'!$E$4&gt;=3,'Risikocheck IT-Sicherheit'!$E$4,0)</f>
        <v>0</v>
      </c>
      <c r="M38" s="17"/>
    </row>
    <row r="39" spans="1:13" x14ac:dyDescent="0.3">
      <c r="D39" s="26" t="s">
        <v>137</v>
      </c>
      <c r="E39" s="171"/>
      <c r="F39" s="21">
        <v>4</v>
      </c>
      <c r="G39" s="21">
        <v>3</v>
      </c>
      <c r="H39" s="21">
        <v>2</v>
      </c>
      <c r="I39" s="27">
        <v>1</v>
      </c>
      <c r="J39" s="135" t="e">
        <f>IF(K39&gt;2,K39,J47)</f>
        <v>#DIV/0!</v>
      </c>
      <c r="K39" s="119">
        <f>IF('Risikocheck IT-Sicherheit'!$E$4&gt;=3,'Risikocheck IT-Sicherheit'!$E$4,0)</f>
        <v>0</v>
      </c>
      <c r="M39" s="17"/>
    </row>
    <row r="40" spans="1:13" x14ac:dyDescent="0.3">
      <c r="D40" s="26" t="s">
        <v>148</v>
      </c>
      <c r="E40" s="171"/>
      <c r="F40" s="21">
        <v>4</v>
      </c>
      <c r="G40" s="21">
        <v>3</v>
      </c>
      <c r="H40" s="21">
        <v>2</v>
      </c>
      <c r="I40" s="27">
        <v>1</v>
      </c>
      <c r="J40" s="103">
        <f>IF(K40&gt;2,K40,G9)</f>
        <v>0</v>
      </c>
      <c r="K40" s="119">
        <f>IF("nein"=Unternehmensdaten!C33,4,IF('Risikocheck IT-Sicherheit'!$E$4&gt;=3,'Risikocheck IT-Sicherheit'!$E$4,0))</f>
        <v>0</v>
      </c>
      <c r="M40" s="17"/>
    </row>
    <row r="41" spans="1:13" x14ac:dyDescent="0.3">
      <c r="D41" s="26" t="s">
        <v>149</v>
      </c>
      <c r="E41" s="171"/>
      <c r="F41" s="21">
        <v>4</v>
      </c>
      <c r="G41" s="21">
        <v>3</v>
      </c>
      <c r="H41" s="21">
        <v>2</v>
      </c>
      <c r="I41" s="27">
        <v>1</v>
      </c>
      <c r="J41" s="138" t="e">
        <f>IF(K41&gt;2,K41,J52)</f>
        <v>#DIV/0!</v>
      </c>
      <c r="K41" s="119">
        <f>IF('Risikocheck IT-Sicherheit'!$E$4&gt;=3,'Risikocheck IT-Sicherheit'!$E$4,0)</f>
        <v>0</v>
      </c>
      <c r="M41" s="17"/>
    </row>
    <row r="42" spans="1:13" x14ac:dyDescent="0.3">
      <c r="D42" s="26" t="s">
        <v>153</v>
      </c>
      <c r="E42" s="171"/>
      <c r="F42" s="21">
        <v>4</v>
      </c>
      <c r="G42" s="21">
        <v>3</v>
      </c>
      <c r="H42" s="21">
        <v>2</v>
      </c>
      <c r="I42" s="27">
        <v>1</v>
      </c>
      <c r="J42" s="84" t="e">
        <f>IF(K42&gt;2,K42,SUM(G24:G25)/COUNTIF(G24:G25,"&gt;0"))</f>
        <v>#DIV/0!</v>
      </c>
      <c r="K42" s="119">
        <f>IF('Risikocheck IT-Sicherheit'!$E$4&gt;=3,'Risikocheck IT-Sicherheit'!$E$4,0)</f>
        <v>0</v>
      </c>
      <c r="M42" s="17"/>
    </row>
    <row r="43" spans="1:13" x14ac:dyDescent="0.3">
      <c r="D43" s="26" t="s">
        <v>154</v>
      </c>
      <c r="E43" s="171"/>
      <c r="F43" s="21">
        <v>4</v>
      </c>
      <c r="G43" s="21">
        <v>3</v>
      </c>
      <c r="H43" s="21">
        <v>2</v>
      </c>
      <c r="I43" s="27">
        <v>1</v>
      </c>
      <c r="J43" s="84" t="e">
        <f>IF(K43&gt;2,K43,SUM(G26:G27)/COUNTIF(G26:G27,"&gt;0"))</f>
        <v>#DIV/0!</v>
      </c>
      <c r="K43" s="119">
        <f>IF('Risikocheck IT-Sicherheit'!$E$4&gt;=3,'Risikocheck IT-Sicherheit'!$E$4,0)</f>
        <v>0</v>
      </c>
      <c r="M43" s="17"/>
    </row>
    <row r="44" spans="1:13" ht="15" thickBot="1" x14ac:dyDescent="0.35">
      <c r="D44" s="28" t="s">
        <v>155</v>
      </c>
      <c r="E44" s="172"/>
      <c r="F44" s="29">
        <v>4</v>
      </c>
      <c r="G44" s="29">
        <v>3</v>
      </c>
      <c r="H44" s="29">
        <v>2</v>
      </c>
      <c r="I44" s="30">
        <v>1</v>
      </c>
      <c r="J44" s="85">
        <f>IF(K44&gt;2,K44,G28)</f>
        <v>0</v>
      </c>
      <c r="K44" s="120">
        <f>IF('Risikocheck IT-Sicherheit'!$E$4&gt;=3,'Risikocheck IT-Sicherheit'!$E$4,0)</f>
        <v>0</v>
      </c>
      <c r="M44" s="17"/>
    </row>
    <row r="45" spans="1:13" ht="15" thickBot="1" x14ac:dyDescent="0.35">
      <c r="K45" s="86"/>
    </row>
    <row r="46" spans="1:13" x14ac:dyDescent="0.3">
      <c r="D46" s="240" t="s">
        <v>160</v>
      </c>
      <c r="E46" s="241"/>
      <c r="F46" s="242"/>
      <c r="G46" s="242"/>
      <c r="H46" s="242"/>
      <c r="I46" s="242"/>
      <c r="J46" s="244"/>
      <c r="K46" s="243"/>
    </row>
    <row r="47" spans="1:13" x14ac:dyDescent="0.3">
      <c r="D47" s="26" t="s">
        <v>137</v>
      </c>
      <c r="E47" s="171"/>
      <c r="F47" s="21"/>
      <c r="G47" s="21"/>
      <c r="H47" s="21"/>
      <c r="I47" s="21"/>
      <c r="J47" s="136" t="e">
        <f>SUM(J48:J49)/2</f>
        <v>#DIV/0!</v>
      </c>
      <c r="K47" s="121">
        <f>IF('Risikocheck IT-Sicherheit'!$E$4&gt;=3,'Risikocheck IT-Sicherheit'!$E$4,0)</f>
        <v>0</v>
      </c>
      <c r="M47" s="17"/>
    </row>
    <row r="48" spans="1:13" x14ac:dyDescent="0.3">
      <c r="D48" s="26" t="s">
        <v>139</v>
      </c>
      <c r="E48" s="171"/>
      <c r="F48" s="21"/>
      <c r="G48" s="21"/>
      <c r="H48" s="21"/>
      <c r="I48" s="21"/>
      <c r="J48" s="136" t="e">
        <f>SUM(G4:G7)/COUNTIF(G4:G7,"&gt;0")</f>
        <v>#DIV/0!</v>
      </c>
      <c r="K48" s="121">
        <f>IF('Risikocheck IT-Sicherheit'!$E$4&gt;=3,'Risikocheck IT-Sicherheit'!$E$4,0)</f>
        <v>0</v>
      </c>
      <c r="M48" s="17"/>
    </row>
    <row r="49" spans="4:13" ht="15" thickBot="1" x14ac:dyDescent="0.35">
      <c r="D49" s="28" t="s">
        <v>147</v>
      </c>
      <c r="E49" s="172"/>
      <c r="F49" s="29"/>
      <c r="G49" s="29"/>
      <c r="H49" s="29"/>
      <c r="I49" s="29"/>
      <c r="J49" s="137">
        <f>G8</f>
        <v>0</v>
      </c>
      <c r="K49" s="122">
        <f>IF('Risikocheck IT-Sicherheit'!$E$4&gt;=3,'Risikocheck IT-Sicherheit'!$E$4,0)</f>
        <v>0</v>
      </c>
      <c r="M49" s="17"/>
    </row>
    <row r="50" spans="4:13" ht="15" thickBot="1" x14ac:dyDescent="0.35">
      <c r="D50" s="31"/>
      <c r="E50" s="23"/>
      <c r="F50" s="23"/>
      <c r="G50" s="23"/>
      <c r="H50" s="23"/>
      <c r="I50" s="23"/>
      <c r="J50" s="23"/>
      <c r="K50" s="87"/>
    </row>
    <row r="51" spans="4:13" x14ac:dyDescent="0.3">
      <c r="D51" s="240" t="s">
        <v>159</v>
      </c>
      <c r="E51" s="241"/>
      <c r="F51" s="242"/>
      <c r="G51" s="242"/>
      <c r="H51" s="242"/>
      <c r="I51" s="242"/>
      <c r="J51" s="244"/>
      <c r="K51" s="243"/>
    </row>
    <row r="52" spans="4:13" x14ac:dyDescent="0.3">
      <c r="D52" s="26" t="s">
        <v>149</v>
      </c>
      <c r="E52" s="171"/>
      <c r="F52" s="21"/>
      <c r="G52" s="21"/>
      <c r="H52" s="21"/>
      <c r="I52" s="21"/>
      <c r="J52" s="139" t="e">
        <f>SUM(J53:J55)/3</f>
        <v>#DIV/0!</v>
      </c>
      <c r="K52" s="121">
        <f>IF('Risikocheck IT-Sicherheit'!$E$4&gt;=3,'Risikocheck IT-Sicherheit'!$E$4,0)</f>
        <v>0</v>
      </c>
      <c r="M52" s="17"/>
    </row>
    <row r="53" spans="4:13" x14ac:dyDescent="0.3">
      <c r="D53" s="26" t="s">
        <v>150</v>
      </c>
      <c r="E53" s="171"/>
      <c r="F53" s="21"/>
      <c r="G53" s="21"/>
      <c r="H53" s="21"/>
      <c r="I53" s="21"/>
      <c r="J53" s="139" t="e">
        <f>SUM(G10:G18)/(COUNTIF(G10:G18,"&gt;0"))</f>
        <v>#DIV/0!</v>
      </c>
      <c r="K53" s="121">
        <f>IF('Risikocheck IT-Sicherheit'!$E$4&gt;=3,'Risikocheck IT-Sicherheit'!$E$4,0)</f>
        <v>0</v>
      </c>
      <c r="M53" s="17"/>
    </row>
    <row r="54" spans="4:13" x14ac:dyDescent="0.3">
      <c r="D54" s="26" t="s">
        <v>151</v>
      </c>
      <c r="E54" s="171"/>
      <c r="F54" s="21"/>
      <c r="G54" s="21"/>
      <c r="H54" s="21"/>
      <c r="I54" s="21"/>
      <c r="J54" s="139" t="e">
        <f>SUM(G19:G21)/(COUNTIF(G19:G21,"&gt;0"))</f>
        <v>#DIV/0!</v>
      </c>
      <c r="K54" s="121">
        <f>IF('Risikocheck IT-Sicherheit'!$E$4&gt;=3,'Risikocheck IT-Sicherheit'!$E$4,0)</f>
        <v>0</v>
      </c>
      <c r="M54" s="17"/>
    </row>
    <row r="55" spans="4:13" ht="15" thickBot="1" x14ac:dyDescent="0.35">
      <c r="D55" s="28" t="s">
        <v>152</v>
      </c>
      <c r="E55" s="172"/>
      <c r="F55" s="29"/>
      <c r="G55" s="29"/>
      <c r="H55" s="29"/>
      <c r="I55" s="29"/>
      <c r="J55" s="140" t="e">
        <f>SUM(G22:G23)/(COUNTIF(G22:G23,"&gt;0"))</f>
        <v>#DIV/0!</v>
      </c>
      <c r="K55" s="122">
        <f>IF('Risikocheck IT-Sicherheit'!$E$4&gt;=3,'Risikocheck IT-Sicherheit'!$E$4,0)</f>
        <v>0</v>
      </c>
      <c r="M55" s="17"/>
    </row>
    <row r="57" spans="4:13" ht="15" thickBot="1" x14ac:dyDescent="0.35"/>
    <row r="58" spans="4:13" x14ac:dyDescent="0.3">
      <c r="D58" s="245" t="s">
        <v>164</v>
      </c>
      <c r="E58" s="246"/>
      <c r="F58" s="246"/>
      <c r="G58" s="246"/>
      <c r="H58" s="247"/>
    </row>
    <row r="59" spans="4:13" ht="43.2" x14ac:dyDescent="0.3">
      <c r="D59" s="238" t="s">
        <v>180</v>
      </c>
      <c r="E59" s="173"/>
      <c r="F59" s="39" t="s">
        <v>163</v>
      </c>
      <c r="G59" s="39" t="s">
        <v>139</v>
      </c>
      <c r="H59" s="40" t="s">
        <v>165</v>
      </c>
      <c r="I59" s="32"/>
      <c r="J59" s="32"/>
    </row>
    <row r="60" spans="4:13" ht="15" thickBot="1" x14ac:dyDescent="0.35">
      <c r="D60" s="239"/>
      <c r="E60" s="174"/>
      <c r="F60" s="37" t="e">
        <f>J47*1000</f>
        <v>#DIV/0!</v>
      </c>
      <c r="G60" s="37" t="e">
        <f>J48*1000</f>
        <v>#DIV/0!</v>
      </c>
      <c r="H60" s="38">
        <f>J49*1000</f>
        <v>0</v>
      </c>
      <c r="I60" s="32"/>
      <c r="J60" s="32"/>
    </row>
    <row r="61" spans="4:13" s="36" customFormat="1" ht="15" thickBot="1" x14ac:dyDescent="0.35">
      <c r="D61" s="33"/>
      <c r="E61" s="33"/>
      <c r="F61" s="34"/>
      <c r="G61" s="34"/>
      <c r="H61" s="34"/>
      <c r="I61" s="35"/>
      <c r="J61" s="35"/>
      <c r="K61" s="88"/>
      <c r="L61" s="123"/>
    </row>
    <row r="62" spans="4:13" x14ac:dyDescent="0.3">
      <c r="D62" s="245" t="s">
        <v>162</v>
      </c>
      <c r="E62" s="246"/>
      <c r="F62" s="246"/>
      <c r="G62" s="246"/>
      <c r="H62" s="246"/>
      <c r="I62" s="247"/>
      <c r="J62" s="128"/>
    </row>
    <row r="63" spans="4:13" ht="43.2" x14ac:dyDescent="0.3">
      <c r="D63" s="238" t="s">
        <v>179</v>
      </c>
      <c r="E63" s="173"/>
      <c r="F63" s="39" t="s">
        <v>166</v>
      </c>
      <c r="G63" s="39" t="s">
        <v>150</v>
      </c>
      <c r="H63" s="39" t="s">
        <v>151</v>
      </c>
      <c r="I63" s="40" t="s">
        <v>152</v>
      </c>
      <c r="J63" s="35"/>
    </row>
    <row r="64" spans="4:13" ht="15" thickBot="1" x14ac:dyDescent="0.35">
      <c r="D64" s="239"/>
      <c r="E64" s="174"/>
      <c r="F64" s="37" t="e">
        <f>J52*1000</f>
        <v>#DIV/0!</v>
      </c>
      <c r="G64" s="37" t="e">
        <f>J53*1000</f>
        <v>#DIV/0!</v>
      </c>
      <c r="H64" s="37" t="e">
        <f>J54*1000</f>
        <v>#DIV/0!</v>
      </c>
      <c r="I64" s="38" t="e">
        <f>J55*1000</f>
        <v>#DIV/0!</v>
      </c>
      <c r="J64" s="129"/>
    </row>
    <row r="66" spans="12:12" x14ac:dyDescent="0.3">
      <c r="L66" s="124">
        <f ca="1">RANDBETWEEN(1,4)</f>
        <v>3</v>
      </c>
    </row>
  </sheetData>
  <sheetProtection password="C64F" sheet="1" objects="1" scenarios="1"/>
  <protectedRanges>
    <protectedRange sqref="G3:H30 G33:H34" name="Bewertung_Anmerkungen_Security_Situation"/>
  </protectedRanges>
  <mergeCells count="7">
    <mergeCell ref="D59:D60"/>
    <mergeCell ref="D63:D64"/>
    <mergeCell ref="D36:I36"/>
    <mergeCell ref="D46:K46"/>
    <mergeCell ref="D51:K51"/>
    <mergeCell ref="D58:H58"/>
    <mergeCell ref="D62:I62"/>
  </mergeCells>
  <dataValidations count="1">
    <dataValidation allowBlank="1" showErrorMessage="1" errorTitle="Falscher Wert" error="Bitte geben Sie einen Wert zwischen 1 und 4 ein." sqref="G1:G1048576"/>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D0A47F0F-501F-42D4-A33F-7D2EA9BE86FF}">
            <xm:f>'Risikocheck IT-Sicherheit'!$E$4&gt;=3</xm:f>
            <x14:dxf>
              <font>
                <color theme="0"/>
              </font>
              <fill>
                <patternFill patternType="none">
                  <bgColor auto="1"/>
                </patternFill>
              </fill>
              <border>
                <left/>
                <right/>
                <top/>
                <bottom/>
                <vertical/>
                <horizontal/>
              </border>
            </x14:dxf>
          </x14:cfRule>
          <xm:sqref>F4:F28 H4:H30 A4:B30 F30</xm:sqref>
        </x14:conditionalFormatting>
        <x14:conditionalFormatting xmlns:xm="http://schemas.microsoft.com/office/excel/2006/main">
          <x14:cfRule type="expression" priority="5" id="{80604098-2630-45D3-8EC6-6CF500D23283}">
            <xm:f>Unternehmensdaten!$C$33="Nein"</xm:f>
            <x14:dxf>
              <font>
                <color auto="1"/>
              </font>
            </x14:dxf>
          </x14:cfRule>
          <xm:sqref>H9</xm:sqref>
        </x14:conditionalFormatting>
        <x14:conditionalFormatting xmlns:xm="http://schemas.microsoft.com/office/excel/2006/main">
          <x14:cfRule type="expression" priority="3" id="{C68ED256-6F0E-41E1-930C-F5E7FC8B1199}">
            <xm:f>'Risikocheck IT-Sicherheit'!$E$4&gt;=3</xm:f>
            <x14:dxf>
              <font>
                <color theme="0"/>
              </font>
              <fill>
                <patternFill patternType="none">
                  <bgColor auto="1"/>
                </patternFill>
              </fill>
              <border>
                <left/>
                <right/>
                <top/>
                <bottom/>
                <vertical/>
                <horizontal/>
              </border>
            </x14:dxf>
          </x14:cfRule>
          <xm:sqref>C4:C30</xm:sqref>
        </x14:conditionalFormatting>
        <x14:conditionalFormatting xmlns:xm="http://schemas.microsoft.com/office/excel/2006/main">
          <x14:cfRule type="expression" priority="2" id="{87C35469-8E49-43A0-B59D-F5E8BACD3513}">
            <xm:f>'Risikocheck IT-Sicherheit'!$E$4&gt;=3</xm:f>
            <x14:dxf>
              <font>
                <color theme="0"/>
              </font>
              <fill>
                <patternFill patternType="none">
                  <bgColor auto="1"/>
                </patternFill>
              </fill>
              <border>
                <left/>
                <right/>
                <top/>
                <bottom/>
                <vertical/>
                <horizontal/>
              </border>
            </x14:dxf>
          </x14:cfRule>
          <xm:sqref>H33:H34 A33:B34 F33:F34</xm:sqref>
        </x14:conditionalFormatting>
        <x14:conditionalFormatting xmlns:xm="http://schemas.microsoft.com/office/excel/2006/main">
          <x14:cfRule type="expression" priority="1" id="{595E7EB5-703D-4177-88BA-D39A94A60DC5}">
            <xm:f>'Risikocheck IT-Sicherheit'!$E$4&gt;=3</xm:f>
            <x14:dxf>
              <font>
                <color theme="0"/>
              </font>
              <fill>
                <patternFill patternType="none">
                  <bgColor auto="1"/>
                </patternFill>
              </fill>
              <border>
                <left/>
                <right/>
                <top/>
                <bottom/>
                <vertical/>
                <horizontal/>
              </border>
            </x14:dxf>
          </x14:cfRule>
          <xm:sqref>C33:C34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Unternehmensdaten</vt:lpstr>
      <vt:lpstr>Versicherungsschutz</vt:lpstr>
      <vt:lpstr>Risikocheck IT-Sicherheit</vt:lpstr>
      <vt:lpstr>Final rating</vt:lpstr>
      <vt:lpstr>'Risikocheck IT-Sicherheit'!Druckbereich</vt:lpstr>
      <vt:lpstr>Unternehmensdaten!Druckbereich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Wachowski, Sven (Allianz Deutschland)</dc:creator>
  <cp:lastModifiedBy>Wachowski, Sven (Allianz Deutschland)</cp:lastModifiedBy>
  <cp:lastPrinted>2017-08-08T19:39:34Z</cp:lastPrinted>
  <dcterms:created xsi:type="dcterms:W3CDTF">2014-09-18T16:15:09Z</dcterms:created>
  <dcterms:modified xsi:type="dcterms:W3CDTF">2017-08-10T11:16:25Z</dcterms:modified>
</cp:coreProperties>
</file>